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anita\cartelle\Organizzazione_Sanita\2Servizio\3Settore\Settore 2.3\KOMITATO\CONSIGLIO REGIONALE\"/>
    </mc:Choice>
  </mc:AlternateContent>
  <bookViews>
    <workbookView xWindow="0" yWindow="0" windowWidth="28800" windowHeight="12435" activeTab="7"/>
  </bookViews>
  <sheets>
    <sheet name="ASL 1" sheetId="5" r:id="rId1"/>
    <sheet name="ASL2" sheetId="6" r:id="rId2"/>
    <sheet name="ASL 3" sheetId="7" r:id="rId3"/>
    <sheet name="ASL 4" sheetId="8" r:id="rId4"/>
    <sheet name="ASL 5" sheetId="9" r:id="rId5"/>
    <sheet name="ASL 6" sheetId="10" r:id="rId6"/>
    <sheet name="ASL 7" sheetId="11" r:id="rId7"/>
    <sheet name="ASL 8" sheetId="12" r:id="rId8"/>
    <sheet name="AO BZ" sheetId="13" r:id="rId9"/>
    <sheet name="AOU SS" sheetId="14" r:id="rId10"/>
    <sheet name="AOU CA" sheetId="15" r:id="rId11"/>
    <sheet name="Foglio2" sheetId="2" r:id="rId12"/>
    <sheet name="Foglio3" sheetId="3" r:id="rId13"/>
    <sheet name="Foglio1" sheetId="17" r:id="rId14"/>
  </sheets>
  <definedNames>
    <definedName name="_xlnm.Print_Area" localSheetId="8">'AO BZ'!$A$1:$H$27</definedName>
    <definedName name="_xlnm.Print_Area" localSheetId="10">'AOU CA'!$A$1:$H$22</definedName>
    <definedName name="_xlnm.Print_Area" localSheetId="9">'AOU SS'!$A$1:$H$23</definedName>
    <definedName name="_xlnm.Print_Area" localSheetId="0">'ASL 1'!$A$2:$H$28</definedName>
    <definedName name="_xlnm.Print_Area" localSheetId="2">'ASL 3'!$A$1:$H$31</definedName>
    <definedName name="_xlnm.Print_Area" localSheetId="3">'ASL 4'!$A$1:$H$28</definedName>
    <definedName name="_xlnm.Print_Area" localSheetId="4">'ASL 5'!$A$1:$H$28</definedName>
    <definedName name="_xlnm.Print_Area" localSheetId="5">'ASL 6'!$A$1:$H$28</definedName>
    <definedName name="_xlnm.Print_Area" localSheetId="6">'ASL 7'!$A$1:$H$28</definedName>
    <definedName name="_xlnm.Print_Area" localSheetId="7">'ASL 8'!$A$1:$H$32</definedName>
    <definedName name="_xlnm.Print_Area" localSheetId="1">'ASL2'!$A$1:$H$28</definedName>
  </definedNames>
  <calcPr calcId="152511" calcMode="manual"/>
</workbook>
</file>

<file path=xl/calcChain.xml><?xml version="1.0" encoding="utf-8"?>
<calcChain xmlns="http://schemas.openxmlformats.org/spreadsheetml/2006/main">
  <c r="G12" i="12" l="1"/>
  <c r="B3" i="2" l="1"/>
  <c r="B14" i="15"/>
  <c r="E21" i="15"/>
  <c r="D14" i="15"/>
  <c r="D16" i="15" s="1"/>
  <c r="E11" i="15"/>
  <c r="E12" i="15"/>
  <c r="E13" i="15"/>
  <c r="E15" i="15"/>
  <c r="E18" i="15"/>
  <c r="E10" i="15"/>
  <c r="C17" i="15"/>
  <c r="C19" i="15" s="1"/>
  <c r="D17" i="15"/>
  <c r="D19" i="15" s="1"/>
  <c r="B17" i="15"/>
  <c r="C14" i="15"/>
  <c r="C16" i="15" s="1"/>
  <c r="G8" i="15"/>
  <c r="G7" i="15"/>
  <c r="G8" i="14"/>
  <c r="G7" i="14"/>
  <c r="E12" i="14"/>
  <c r="E13" i="14"/>
  <c r="E14" i="14"/>
  <c r="E16" i="14"/>
  <c r="E19" i="14"/>
  <c r="E22" i="14"/>
  <c r="E11" i="14"/>
  <c r="C15" i="14"/>
  <c r="C17" i="14" s="1"/>
  <c r="D15" i="14"/>
  <c r="B15" i="14"/>
  <c r="D17" i="14"/>
  <c r="C18" i="14"/>
  <c r="D18" i="14"/>
  <c r="B18" i="14"/>
  <c r="E12" i="13"/>
  <c r="E13" i="13"/>
  <c r="E14" i="13"/>
  <c r="E16" i="13"/>
  <c r="E19" i="13"/>
  <c r="E22" i="13"/>
  <c r="E11" i="13"/>
  <c r="C15" i="13"/>
  <c r="G9" i="15" l="1"/>
  <c r="H10" i="15" s="1"/>
  <c r="G10" i="14"/>
  <c r="E17" i="15"/>
  <c r="E14" i="15"/>
  <c r="B16" i="15"/>
  <c r="E16" i="15" s="1"/>
  <c r="E15" i="14"/>
  <c r="E18" i="14"/>
  <c r="D20" i="14"/>
  <c r="G8" i="13" l="1"/>
  <c r="G7" i="13"/>
  <c r="C18" i="13"/>
  <c r="D18" i="13"/>
  <c r="B18" i="13"/>
  <c r="B15" i="13"/>
  <c r="B17" i="13" s="1"/>
  <c r="C17" i="13"/>
  <c r="D15" i="13"/>
  <c r="G11" i="12"/>
  <c r="E15" i="12"/>
  <c r="E16" i="12"/>
  <c r="E17" i="12"/>
  <c r="E19" i="12"/>
  <c r="E22" i="12"/>
  <c r="E25" i="12"/>
  <c r="E26" i="12"/>
  <c r="E28" i="12"/>
  <c r="E14" i="12"/>
  <c r="C18" i="12"/>
  <c r="D18" i="12"/>
  <c r="D20" i="12" s="1"/>
  <c r="B18" i="12"/>
  <c r="B20" i="12" s="1"/>
  <c r="D21" i="12"/>
  <c r="C20" i="12"/>
  <c r="E25" i="11"/>
  <c r="E28" i="11"/>
  <c r="G11" i="11"/>
  <c r="E19" i="5"/>
  <c r="E19" i="9"/>
  <c r="E22" i="9"/>
  <c r="E17" i="9"/>
  <c r="E14" i="9"/>
  <c r="E15" i="9"/>
  <c r="E16" i="9"/>
  <c r="E16" i="10"/>
  <c r="E15" i="10"/>
  <c r="E17" i="10"/>
  <c r="E19" i="10"/>
  <c r="E22" i="10"/>
  <c r="E24" i="10"/>
  <c r="E25" i="10"/>
  <c r="E26" i="10"/>
  <c r="E27" i="10"/>
  <c r="E28" i="10"/>
  <c r="E14" i="10"/>
  <c r="E16" i="11"/>
  <c r="E15" i="11"/>
  <c r="E14" i="11"/>
  <c r="B18" i="11"/>
  <c r="B20" i="11" s="1"/>
  <c r="E22" i="11"/>
  <c r="D21" i="11"/>
  <c r="E19" i="11"/>
  <c r="E17" i="11"/>
  <c r="C18" i="11"/>
  <c r="C20" i="11" s="1"/>
  <c r="D18" i="11"/>
  <c r="D20" i="11" s="1"/>
  <c r="C18" i="10"/>
  <c r="D18" i="10"/>
  <c r="D20" i="10"/>
  <c r="D21" i="10"/>
  <c r="D23" i="10" s="1"/>
  <c r="C18" i="9"/>
  <c r="C20" i="9" s="1"/>
  <c r="D21" i="9"/>
  <c r="D23" i="9" s="1"/>
  <c r="E20" i="11" l="1"/>
  <c r="D17" i="13"/>
  <c r="E17" i="13" s="1"/>
  <c r="E15" i="13"/>
  <c r="D20" i="13"/>
  <c r="E18" i="13"/>
  <c r="G10" i="13"/>
  <c r="H11" i="13" s="1"/>
  <c r="E20" i="12"/>
  <c r="D23" i="11"/>
  <c r="E18" i="12"/>
  <c r="D23" i="12"/>
  <c r="E28" i="8"/>
  <c r="E25" i="8"/>
  <c r="E19" i="8"/>
  <c r="E22" i="8"/>
  <c r="E17" i="8"/>
  <c r="E16" i="8"/>
  <c r="E15" i="8"/>
  <c r="E14" i="8"/>
  <c r="C18" i="8"/>
  <c r="B18" i="8"/>
  <c r="D21" i="8"/>
  <c r="D23" i="8" s="1"/>
  <c r="C21" i="8"/>
  <c r="E28" i="7"/>
  <c r="E25" i="7"/>
  <c r="E14" i="7"/>
  <c r="E15" i="7"/>
  <c r="E17" i="7"/>
  <c r="E16" i="7"/>
  <c r="E19" i="7"/>
  <c r="E22" i="7"/>
  <c r="D21" i="7"/>
  <c r="D23" i="7" s="1"/>
  <c r="C18" i="7"/>
  <c r="C20" i="7" s="1"/>
  <c r="E25" i="6"/>
  <c r="E17" i="6"/>
  <c r="E22" i="6"/>
  <c r="E28" i="6"/>
  <c r="C18" i="5"/>
  <c r="C20" i="5" s="1"/>
  <c r="C18" i="6"/>
  <c r="C20" i="6" s="1"/>
  <c r="B18" i="6"/>
  <c r="E19" i="6"/>
  <c r="E15" i="6"/>
  <c r="E16" i="6"/>
  <c r="E14" i="6"/>
  <c r="D21" i="6"/>
  <c r="D23" i="6" s="1"/>
  <c r="D18" i="6"/>
  <c r="D20" i="6" s="1"/>
  <c r="G11" i="8"/>
  <c r="G11" i="9"/>
  <c r="G11" i="10"/>
  <c r="H11" i="14"/>
  <c r="G11" i="6"/>
  <c r="B18" i="7"/>
  <c r="B18" i="9"/>
  <c r="B18" i="10"/>
  <c r="E18" i="10" s="1"/>
  <c r="E18" i="11"/>
  <c r="D18" i="8"/>
  <c r="E18" i="8" s="1"/>
  <c r="D18" i="9"/>
  <c r="E28" i="5"/>
  <c r="E27" i="5"/>
  <c r="E25" i="5"/>
  <c r="E22" i="5"/>
  <c r="D21" i="5"/>
  <c r="B21" i="5"/>
  <c r="B23" i="5" s="1"/>
  <c r="D18" i="5"/>
  <c r="B18" i="5"/>
  <c r="B20" i="5" s="1"/>
  <c r="E17" i="5"/>
  <c r="E16" i="5"/>
  <c r="E15" i="5"/>
  <c r="E14" i="5"/>
  <c r="G11" i="5"/>
  <c r="G10" i="5"/>
  <c r="B4" i="2" s="1"/>
  <c r="D20" i="5" l="1"/>
  <c r="E20" i="5" s="1"/>
  <c r="E18" i="5"/>
  <c r="E18" i="9"/>
  <c r="D20" i="9"/>
  <c r="E18" i="6"/>
  <c r="D20" i="8"/>
  <c r="D18" i="7"/>
  <c r="G11" i="7"/>
  <c r="G13" i="5"/>
  <c r="H14" i="5" s="1"/>
  <c r="E21" i="5"/>
  <c r="D23" i="5"/>
  <c r="E23" i="5" s="1"/>
  <c r="D20" i="7" l="1"/>
  <c r="E18" i="7"/>
  <c r="E12" i="12"/>
  <c r="B5" i="2" l="1"/>
  <c r="B2" i="2"/>
  <c r="G5" i="12"/>
  <c r="G10" i="12" s="1"/>
  <c r="G5" i="11"/>
  <c r="G10" i="11" s="1"/>
  <c r="G13" i="11" s="1"/>
  <c r="H14" i="11" s="1"/>
  <c r="G5" i="10"/>
  <c r="G10" i="10" s="1"/>
  <c r="G13" i="10" s="1"/>
  <c r="H14" i="10" s="1"/>
  <c r="G5" i="9"/>
  <c r="G10" i="9" s="1"/>
  <c r="G13" i="9" s="1"/>
  <c r="H14" i="9" s="1"/>
  <c r="G5" i="8"/>
  <c r="G10" i="8" s="1"/>
  <c r="G13" i="8" s="1"/>
  <c r="H14" i="8" s="1"/>
  <c r="G5" i="7"/>
  <c r="G10" i="7" s="1"/>
  <c r="G13" i="7" s="1"/>
  <c r="H14" i="7" s="1"/>
  <c r="G5" i="6" l="1"/>
  <c r="G10" i="6" s="1"/>
  <c r="G13" i="6" s="1"/>
  <c r="H14" i="6" s="1"/>
  <c r="B1" i="2" l="1"/>
  <c r="B6" i="2" s="1"/>
  <c r="B9" i="2" s="1"/>
  <c r="E25" i="9"/>
  <c r="E28" i="9"/>
  <c r="G13" i="12"/>
  <c r="H14" i="12" s="1"/>
  <c r="B19" i="15"/>
  <c r="E19" i="15" s="1"/>
  <c r="C20" i="14"/>
  <c r="B20" i="14"/>
  <c r="E20" i="14" s="1"/>
  <c r="B17" i="14"/>
  <c r="E17" i="14" s="1"/>
  <c r="C20" i="13"/>
  <c r="C21" i="12"/>
  <c r="C23" i="12" s="1"/>
  <c r="B21" i="12"/>
  <c r="E21" i="12" s="1"/>
  <c r="C21" i="11"/>
  <c r="C23" i="11" s="1"/>
  <c r="B21" i="11"/>
  <c r="C21" i="10"/>
  <c r="C23" i="10" s="1"/>
  <c r="B21" i="10"/>
  <c r="C20" i="10"/>
  <c r="B20" i="10"/>
  <c r="E20" i="10" s="1"/>
  <c r="C21" i="9"/>
  <c r="C23" i="9" s="1"/>
  <c r="B21" i="9"/>
  <c r="B20" i="9"/>
  <c r="E20" i="9" s="1"/>
  <c r="C23" i="8"/>
  <c r="B21" i="8"/>
  <c r="C20" i="8"/>
  <c r="B20" i="8"/>
  <c r="E20" i="8" s="1"/>
  <c r="C21" i="7"/>
  <c r="C23" i="7" s="1"/>
  <c r="B21" i="7"/>
  <c r="B20" i="7"/>
  <c r="E20" i="7" s="1"/>
  <c r="C21" i="6"/>
  <c r="C23" i="6" s="1"/>
  <c r="B21" i="6"/>
  <c r="B20" i="6"/>
  <c r="E20" i="6" s="1"/>
  <c r="B23" i="8" l="1"/>
  <c r="E23" i="8" s="1"/>
  <c r="E21" i="8"/>
  <c r="B23" i="6"/>
  <c r="E23" i="6" s="1"/>
  <c r="E21" i="6"/>
  <c r="B23" i="9"/>
  <c r="E23" i="9" s="1"/>
  <c r="E21" i="9"/>
  <c r="E21" i="10"/>
  <c r="B23" i="10"/>
  <c r="E23" i="10" s="1"/>
  <c r="B23" i="11"/>
  <c r="E23" i="11" s="1"/>
  <c r="E21" i="11"/>
  <c r="B23" i="7"/>
  <c r="E23" i="7" s="1"/>
  <c r="E21" i="7"/>
  <c r="B23" i="12"/>
  <c r="E23" i="12" s="1"/>
  <c r="H7" i="13"/>
  <c r="B20" i="13" l="1"/>
  <c r="E20" i="13" s="1"/>
</calcChain>
</file>

<file path=xl/sharedStrings.xml><?xml version="1.0" encoding="utf-8"?>
<sst xmlns="http://schemas.openxmlformats.org/spreadsheetml/2006/main" count="645" uniqueCount="78">
  <si>
    <t>entrate dirette</t>
  </si>
  <si>
    <t>azioni</t>
  </si>
  <si>
    <t>2016</t>
  </si>
  <si>
    <t>CE</t>
  </si>
  <si>
    <t>BZ9999</t>
  </si>
  <si>
    <t>CZ9999</t>
  </si>
  <si>
    <t>EZ9999</t>
  </si>
  <si>
    <t>YZ9999</t>
  </si>
  <si>
    <t>AZ9999</t>
  </si>
  <si>
    <t>risultato esercizio</t>
  </si>
  <si>
    <t>AA0010</t>
  </si>
  <si>
    <t>farmaci</t>
  </si>
  <si>
    <t>CE, BA0030</t>
  </si>
  <si>
    <t>azioni su farmaci territoriali</t>
  </si>
  <si>
    <t>azioni su farmaci ospedalieri</t>
  </si>
  <si>
    <t>azioni su integrativa e protesica</t>
  </si>
  <si>
    <t>Integrativa e protesica</t>
  </si>
  <si>
    <t>CE, BA0700+BA0750</t>
  </si>
  <si>
    <t>efficientamento ospedali</t>
  </si>
  <si>
    <t>efficientamento territorio</t>
  </si>
  <si>
    <t>economie integrativa protesica</t>
  </si>
  <si>
    <t>economie integrativa e protesica</t>
  </si>
  <si>
    <t>efficientamento ospedale</t>
  </si>
  <si>
    <t>costo ospedale scorporato</t>
  </si>
  <si>
    <t>tabella 5</t>
  </si>
  <si>
    <t xml:space="preserve">CE </t>
  </si>
  <si>
    <t>C 2014</t>
  </si>
  <si>
    <t>PRECONS 2015</t>
  </si>
  <si>
    <t>C 2015</t>
  </si>
  <si>
    <t>C 15 - C 14</t>
  </si>
  <si>
    <t>risparmi da PdR:</t>
  </si>
  <si>
    <t>ulteriori risparmi per peggioramento BZ9999 CE C rispetto a CE preconsuntivo</t>
  </si>
  <si>
    <t>totale risparmi 2016</t>
  </si>
  <si>
    <t>TOTALE COSTI</t>
  </si>
  <si>
    <t>Codice Voce Ce</t>
  </si>
  <si>
    <t>Descrizione</t>
  </si>
  <si>
    <t>A.1)  Contributi in c/esercizio</t>
  </si>
  <si>
    <t>Totale valore della produzione (A)</t>
  </si>
  <si>
    <t>BA0030</t>
  </si>
  <si>
    <t>B.1.A.1)  Prodotti farmaceutici ed emoderivati</t>
  </si>
  <si>
    <t>BA0700</t>
  </si>
  <si>
    <t>B.2.A.5)   Acquisti servizi sanitari per assistenza integrativa</t>
  </si>
  <si>
    <t>BA0750</t>
  </si>
  <si>
    <t>B.2.A.6)   Acquisti servizi sanitari per assistenza protesica</t>
  </si>
  <si>
    <t>Totale costi della produzione (B)</t>
  </si>
  <si>
    <t>Totale proventi e oneri finanziari (C)</t>
  </si>
  <si>
    <t>Totale proventi e oneri straordinari (E)</t>
  </si>
  <si>
    <t>Totale imposte e tasse</t>
  </si>
  <si>
    <t>ZZ9999</t>
  </si>
  <si>
    <t>RISULTATO DI ESERCIZIO</t>
  </si>
  <si>
    <t>1. Il costo dei farmaci per la cura dell'Hcv sono considerati al netto degli sconti (stimati)</t>
  </si>
  <si>
    <r>
      <t>totale risparmi 2016 da obiettivo PdR</t>
    </r>
    <r>
      <rPr>
        <b/>
        <vertAlign val="superscript"/>
        <sz val="11"/>
        <color theme="1"/>
        <rFont val="Calibri"/>
        <family val="2"/>
        <scheme val="minor"/>
      </rPr>
      <t>2</t>
    </r>
  </si>
  <si>
    <r>
      <t>totale BZ9999 obiettivo 2016</t>
    </r>
    <r>
      <rPr>
        <b/>
        <vertAlign val="superscript"/>
        <sz val="11"/>
        <color theme="1"/>
        <rFont val="Calibri"/>
        <family val="2"/>
        <scheme val="minor"/>
      </rPr>
      <t>3</t>
    </r>
  </si>
  <si>
    <t>2. Sui risparmi 2016 obiettivo del pdR non influiscono le variazioni apportate al CE Consuntivo 2015 rispetto al preconsuntivo, tranne nel caso in cui questo presenti dei costi superiori rispetto alle stime fatte per il preconsuntivo; in questo caso, infatti, è necessario prevedere ulteriori risparmi a copertura dei maggiori costi non previsti nel preconsuntivo</t>
  </si>
  <si>
    <r>
      <t>totale BZ9999 obiettivo 2016</t>
    </r>
    <r>
      <rPr>
        <b/>
        <vertAlign val="superscript"/>
        <sz val="11"/>
        <color theme="1"/>
        <rFont val="Calibri"/>
        <family val="2"/>
        <scheme val="minor"/>
      </rPr>
      <t>4</t>
    </r>
  </si>
  <si>
    <r>
      <t>costi ospedali scorporati</t>
    </r>
    <r>
      <rPr>
        <vertAlign val="superscript"/>
        <sz val="11"/>
        <color theme="1"/>
        <rFont val="Calibri"/>
        <family val="2"/>
        <scheme val="minor"/>
      </rPr>
      <t>3</t>
    </r>
  </si>
  <si>
    <t xml:space="preserve">4. Il risparmio da conseguire nel corso del 2016 dovrà essere sottratto al totale dei costi 2015 per ottenere il totale costi obiettivo del 2016. </t>
  </si>
  <si>
    <t>2. Sui risparmi 2016 obiettivo del pdR non influiscono le variazioni apportate al CE Consuntivo 2015 rispetto al preconsuntivo, tranne nel caso in cui questo presenti dei costi superiori.rispetto alle stime fatte per il preconsuntivo; in questo caso, infatti, è necessario prevedere ulteriori risparmi a copertura dei maggiori costi non previsti nel preconsuntivo.</t>
  </si>
  <si>
    <t>3. Il costo degli ospedali acoporati è stato determinato in base al costo rilevato nel modello CP 2014, con l'incremento per la DD dei farmaci (file F), il project financing, personale della ex linica macciotta e i costi puri di incorporazione.</t>
  </si>
  <si>
    <r>
      <t>costi ospedali accorpati</t>
    </r>
    <r>
      <rPr>
        <vertAlign val="superscript"/>
        <sz val="11"/>
        <color theme="1"/>
        <rFont val="Calibri"/>
        <family val="2"/>
        <scheme val="minor"/>
      </rPr>
      <t>3</t>
    </r>
  </si>
  <si>
    <t xml:space="preserve">3. Il risparmio da conseguire nel corso del 2016 è sottratto dal totale dei costi 2015 per ottenere il totale costi di produzione obiettivo del 2016. </t>
  </si>
  <si>
    <t xml:space="preserve">4. Il risparmio da conseguire nel corso del 2016 è sottratto dal totale dei costi 2015 per ottenere il totale costi di produzione obiettivo del 2016. </t>
  </si>
  <si>
    <r>
      <t>di cui, farmaci HCV</t>
    </r>
    <r>
      <rPr>
        <vertAlign val="superscript"/>
        <sz val="11"/>
        <color theme="1"/>
        <rFont val="Calibri"/>
        <family val="2"/>
        <scheme val="minor"/>
      </rPr>
      <t>1</t>
    </r>
  </si>
  <si>
    <t>1. Il costo dei farmaci per la cura dell'Hcv sono considerati al netto degli sconti (stimati).  La quota di costo della ASL 1 comprende anche i farmaci acquistati per la AOU di Sassari</t>
  </si>
  <si>
    <t>1. Il costo dei farmaci per la cura dell'Hcv sono considerati al netto degli sconti (stimati).  La quota di costo della AOU di Sassari è compresa nel costo della ASL 1.</t>
  </si>
  <si>
    <t>costi ospedale accorpato</t>
  </si>
  <si>
    <t>3. Il costo degli ospedali acoporati è stato determinato in base al costo rilevato nel modello CP 2014, con l'incremento per la DD dei farmaci (file F), il project financing e il costo del personale dell'ex Clinica Macciotta.</t>
  </si>
  <si>
    <t>Fonte Nsis, 30/06/2016                                                                                                              REGIONE SARDEGNA - ASL 1</t>
  </si>
  <si>
    <t>Fonte Nsis, 30/06/2016                                                                                                              REGIONE SARDEGNA - ASL 2</t>
  </si>
  <si>
    <t>Fonte Nsis, 30/06/2016                                                                                                              REGIONE SARDEGNA - ASL 3</t>
  </si>
  <si>
    <t>Fonte Nsis, 30/06/2016                                                                                                              REGIONE SARDEGNA - ASL 4</t>
  </si>
  <si>
    <t>Fonte Nsis, 30/06/2016                                                                                                              REGIONE SARDEGNA - ASL 5</t>
  </si>
  <si>
    <t>Fonte Nsis, 30/06/2016                                                                                                              REGIONE SARDEGNA - ASL 6</t>
  </si>
  <si>
    <t>Fonte Nsis, 30/06/2016                                                                                                              REGIONE SARDEGNA - ASL 7</t>
  </si>
  <si>
    <t>Fonte Nsis, 30/06/2016                                                                                                              REGIONE SARDEGNA - ASL 8</t>
  </si>
  <si>
    <t>Fonte Nsis, 30/06/2016                                                                                                              REGIONE SARDEGNA - AO BROTZU</t>
  </si>
  <si>
    <t>Fonte Nsis, 30/06/2016                                                                                                              REGIONE SARDEGNA - AOU SASSARI</t>
  </si>
  <si>
    <t>Fonte Nsis, 30/06/2016                                                                                                              REGIONE SARDEGNA - AOU CAGLIARI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</si>
</sst>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color theme="1"/>
      <name val="Arial"/>
      <family val="2"/>
    </font>
    <font>
      <vertAlign val="superscript"/>
      <sz val="11"/>
      <color theme="1"/>
      <name val="Calibri"/>
      <family val="2"/>
      <scheme val="minor"/>
    </font>
    <font>
      <b/>
      <vertAlign val="superscript"/>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61">
    <xf numFmtId="0" fontId="0" fillId="0" borderId="0" xfId="0"/>
    <xf numFmtId="164" fontId="0" fillId="0" borderId="0" xfId="1" applyNumberFormat="1" applyFont="1"/>
    <xf numFmtId="0" fontId="0" fillId="0" borderId="1" xfId="0" applyBorder="1" applyAlignment="1">
      <alignment horizontal="center"/>
    </xf>
    <xf numFmtId="164" fontId="0" fillId="0" borderId="1" xfId="1" applyNumberFormat="1" applyFont="1" applyBorder="1" applyAlignment="1">
      <alignment horizontal="center"/>
    </xf>
    <xf numFmtId="0" fontId="0" fillId="0" borderId="1" xfId="0" applyBorder="1"/>
    <xf numFmtId="164" fontId="0" fillId="0" borderId="1" xfId="1" applyNumberFormat="1" applyFont="1" applyBorder="1"/>
    <xf numFmtId="164" fontId="0" fillId="0" borderId="1" xfId="0" applyNumberFormat="1" applyBorder="1"/>
    <xf numFmtId="0" fontId="0" fillId="0" borderId="1" xfId="0" quotePrefix="1" applyBorder="1"/>
    <xf numFmtId="164" fontId="0" fillId="0" borderId="1" xfId="1" quotePrefix="1" applyNumberFormat="1" applyFont="1" applyBorder="1" applyAlignment="1">
      <alignment horizontal="center"/>
    </xf>
    <xf numFmtId="0" fontId="0" fillId="0" borderId="0" xfId="0" applyAlignment="1">
      <alignment horizontal="center"/>
    </xf>
    <xf numFmtId="0" fontId="2" fillId="0" borderId="1" xfId="0" applyFont="1" applyBorder="1" applyAlignment="1">
      <alignment horizontal="center"/>
    </xf>
    <xf numFmtId="0" fontId="0" fillId="0" borderId="1" xfId="0" quotePrefix="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center"/>
    </xf>
    <xf numFmtId="43" fontId="0" fillId="0" borderId="1" xfId="1" applyFont="1" applyBorder="1"/>
    <xf numFmtId="0" fontId="0" fillId="0" borderId="1" xfId="0" applyFill="1" applyBorder="1"/>
    <xf numFmtId="0" fontId="2" fillId="0" borderId="1" xfId="0" applyFont="1" applyBorder="1" applyAlignment="1">
      <alignment horizontal="center"/>
    </xf>
    <xf numFmtId="0" fontId="0" fillId="0" borderId="0" xfId="0" applyBorder="1" applyAlignment="1">
      <alignment wrapText="1"/>
    </xf>
    <xf numFmtId="0" fontId="0" fillId="0" borderId="0" xfId="0" applyFill="1" applyBorder="1" applyAlignment="1">
      <alignment wrapText="1"/>
    </xf>
    <xf numFmtId="0" fontId="0" fillId="0" borderId="4" xfId="0" applyBorder="1" applyAlignment="1">
      <alignment horizontal="center"/>
    </xf>
    <xf numFmtId="164" fontId="0" fillId="0" borderId="4" xfId="1" quotePrefix="1" applyNumberFormat="1" applyFont="1" applyBorder="1" applyAlignment="1">
      <alignment horizontal="center"/>
    </xf>
    <xf numFmtId="0" fontId="0" fillId="0" borderId="4" xfId="0" quotePrefix="1" applyBorder="1" applyAlignment="1">
      <alignment horizontal="center"/>
    </xf>
    <xf numFmtId="0" fontId="0" fillId="2" borderId="1" xfId="0" applyFill="1" applyBorder="1"/>
    <xf numFmtId="164" fontId="0" fillId="2" borderId="1" xfId="1" applyNumberFormat="1" applyFont="1" applyFill="1" applyBorder="1"/>
    <xf numFmtId="164" fontId="0" fillId="0" borderId="0" xfId="0" applyNumberFormat="1"/>
    <xf numFmtId="0" fontId="0" fillId="0" borderId="0" xfId="0" applyBorder="1" applyAlignment="1">
      <alignment horizontal="left" wrapText="1"/>
    </xf>
    <xf numFmtId="0" fontId="3" fillId="0" borderId="1" xfId="0" applyFont="1" applyBorder="1"/>
    <xf numFmtId="0" fontId="2" fillId="0" borderId="1" xfId="0" applyFont="1"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xf>
    <xf numFmtId="0" fontId="2" fillId="0" borderId="1" xfId="0" applyFont="1" applyFill="1" applyBorder="1"/>
    <xf numFmtId="0" fontId="2" fillId="0" borderId="1" xfId="0" applyFont="1" applyBorder="1"/>
    <xf numFmtId="164" fontId="2" fillId="0" borderId="1" xfId="1" applyNumberFormat="1" applyFont="1" applyBorder="1"/>
    <xf numFmtId="164" fontId="2" fillId="0" borderId="1" xfId="0" applyNumberFormat="1" applyFont="1" applyBorder="1"/>
    <xf numFmtId="0" fontId="4" fillId="0" borderId="0" xfId="0" applyFont="1" applyAlignment="1">
      <alignment horizontal="justify" vertical="center"/>
    </xf>
    <xf numFmtId="0" fontId="0" fillId="0" borderId="0" xfId="0" applyBorder="1"/>
    <xf numFmtId="0" fontId="0" fillId="0" borderId="0" xfId="0" quotePrefix="1" applyBorder="1"/>
    <xf numFmtId="0" fontId="0" fillId="0" borderId="0" xfId="0" applyFont="1" applyBorder="1" applyAlignment="1">
      <alignment horizontal="left"/>
    </xf>
    <xf numFmtId="164" fontId="0" fillId="3" borderId="1" xfId="1" applyNumberFormat="1" applyFont="1" applyFill="1" applyBorder="1"/>
    <xf numFmtId="0" fontId="2" fillId="0" borderId="1" xfId="0" quotePrefix="1" applyFont="1" applyBorder="1"/>
    <xf numFmtId="0" fontId="2" fillId="0" borderId="1" xfId="0" applyFont="1" applyBorder="1" applyAlignment="1">
      <alignment horizontal="left"/>
    </xf>
    <xf numFmtId="0" fontId="0" fillId="0" borderId="1" xfId="0" applyBorder="1" applyAlignment="1">
      <alignment horizontal="left"/>
    </xf>
    <xf numFmtId="0" fontId="0" fillId="0" borderId="5" xfId="0" applyNumberFormat="1" applyBorder="1"/>
    <xf numFmtId="164" fontId="2" fillId="0" borderId="0" xfId="1" applyNumberFormat="1" applyFont="1" applyBorder="1"/>
    <xf numFmtId="0" fontId="0" fillId="0" borderId="6" xfId="0" applyBorder="1" applyAlignment="1">
      <alignment horizontal="center"/>
    </xf>
    <xf numFmtId="164" fontId="0" fillId="0" borderId="6" xfId="1" applyNumberFormat="1" applyFont="1" applyBorder="1"/>
    <xf numFmtId="0" fontId="0" fillId="0" borderId="1" xfId="0" applyFont="1" applyBorder="1"/>
    <xf numFmtId="0" fontId="4" fillId="0" borderId="1" xfId="0" applyFont="1" applyBorder="1" applyAlignment="1">
      <alignment horizontal="left" vertical="center"/>
    </xf>
    <xf numFmtId="0" fontId="2" fillId="0" borderId="6"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4" fillId="0" borderId="1" xfId="0" applyFont="1" applyBorder="1" applyAlignment="1">
      <alignment horizontal="left" vertical="center" wrapText="1"/>
    </xf>
    <xf numFmtId="0" fontId="0" fillId="0" borderId="4" xfId="0" applyBorder="1" applyAlignment="1">
      <alignment horizontal="center"/>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0" fillId="0" borderId="4" xfId="0" applyBorder="1" applyAlignment="1">
      <alignment horizontal="left" wrapText="1"/>
    </xf>
    <xf numFmtId="0" fontId="0" fillId="0" borderId="1" xfId="0" applyBorder="1" applyAlignment="1">
      <alignment horizontal="center"/>
    </xf>
    <xf numFmtId="0" fontId="0" fillId="0" borderId="1" xfId="0" applyBorder="1" applyAlignment="1">
      <alignment horizontal="left" wrapText="1"/>
    </xf>
  </cellXfs>
  <cellStyles count="2">
    <cellStyle name="Migliaia" xfId="1" builtinId="3"/>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5"/>
  <sheetViews>
    <sheetView tabSelected="1" zoomScaleNormal="100" zoomScaleSheetLayoutView="100" workbookViewId="0">
      <selection activeCell="F18" sqref="F18"/>
    </sheetView>
  </sheetViews>
  <sheetFormatPr defaultRowHeight="15" x14ac:dyDescent="0.25"/>
  <cols>
    <col min="1" max="1" width="24" bestFit="1" customWidth="1"/>
    <col min="2" max="2" width="8.85546875" style="1" bestFit="1" customWidth="1"/>
    <col min="3" max="3" width="14" style="1" customWidth="1"/>
    <col min="4" max="4" width="9.28515625" style="1" customWidth="1"/>
    <col min="5" max="5" width="9.7109375" bestFit="1" customWidth="1"/>
    <col min="6" max="6" width="70.7109375" bestFit="1" customWidth="1"/>
    <col min="7" max="7" width="12.28515625" style="1" customWidth="1"/>
    <col min="8" max="8" width="12.28515625" customWidth="1"/>
    <col min="10" max="10" width="9.5703125" bestFit="1" customWidth="1"/>
  </cols>
  <sheetData>
    <row r="2" spans="1:8" x14ac:dyDescent="0.25">
      <c r="A2" s="50" t="s">
        <v>67</v>
      </c>
      <c r="B2" s="51"/>
      <c r="C2" s="51"/>
      <c r="D2" s="51"/>
      <c r="E2" s="51"/>
      <c r="F2" s="51"/>
      <c r="G2" s="51"/>
      <c r="H2" s="52"/>
    </row>
    <row r="3" spans="1:8" s="9" customFormat="1" x14ac:dyDescent="0.25">
      <c r="A3" s="27" t="s">
        <v>25</v>
      </c>
      <c r="B3" s="8" t="s">
        <v>26</v>
      </c>
      <c r="C3" s="8" t="s">
        <v>27</v>
      </c>
      <c r="D3" s="8" t="s">
        <v>28</v>
      </c>
      <c r="E3" s="11" t="s">
        <v>29</v>
      </c>
      <c r="F3" s="29" t="s">
        <v>1</v>
      </c>
      <c r="G3" s="29"/>
      <c r="H3" s="29"/>
    </row>
    <row r="4" spans="1:8" x14ac:dyDescent="0.25">
      <c r="A4" s="27"/>
      <c r="B4" s="3"/>
      <c r="C4" s="3"/>
      <c r="D4" s="5"/>
      <c r="E4" s="4"/>
      <c r="F4" s="4" t="s">
        <v>30</v>
      </c>
      <c r="G4" s="5"/>
      <c r="H4" s="4"/>
    </row>
    <row r="5" spans="1:8" x14ac:dyDescent="0.25">
      <c r="A5" s="27"/>
      <c r="B5" s="3"/>
      <c r="C5" s="3"/>
      <c r="D5" s="5"/>
      <c r="E5" s="4"/>
      <c r="F5" s="4" t="s">
        <v>13</v>
      </c>
      <c r="G5" s="14">
        <v>-3810.674</v>
      </c>
      <c r="H5" s="4"/>
    </row>
    <row r="6" spans="1:8" x14ac:dyDescent="0.25">
      <c r="A6" s="27"/>
      <c r="B6" s="3"/>
      <c r="C6" s="3"/>
      <c r="D6" s="5"/>
      <c r="E6" s="4"/>
      <c r="F6" s="4" t="s">
        <v>14</v>
      </c>
      <c r="G6" s="14">
        <v>-405</v>
      </c>
      <c r="H6" s="4"/>
    </row>
    <row r="7" spans="1:8" x14ac:dyDescent="0.25">
      <c r="A7" s="27"/>
      <c r="B7" s="3"/>
      <c r="C7" s="3"/>
      <c r="D7" s="5"/>
      <c r="E7" s="4"/>
      <c r="F7" s="4" t="s">
        <v>18</v>
      </c>
      <c r="G7" s="14">
        <v>-225</v>
      </c>
      <c r="H7" s="4"/>
    </row>
    <row r="8" spans="1:8" x14ac:dyDescent="0.25">
      <c r="A8" s="27"/>
      <c r="B8" s="3"/>
      <c r="C8" s="3"/>
      <c r="D8" s="5"/>
      <c r="E8" s="4"/>
      <c r="F8" s="4" t="s">
        <v>19</v>
      </c>
      <c r="G8" s="14">
        <v>-575.22669472946495</v>
      </c>
      <c r="H8" s="4"/>
    </row>
    <row r="9" spans="1:8" x14ac:dyDescent="0.25">
      <c r="A9" s="27"/>
      <c r="B9" s="3"/>
      <c r="C9" s="3"/>
      <c r="D9" s="5"/>
      <c r="E9" s="4"/>
      <c r="F9" s="4" t="s">
        <v>15</v>
      </c>
      <c r="G9" s="14">
        <v>-124</v>
      </c>
      <c r="H9" s="4"/>
    </row>
    <row r="10" spans="1:8" ht="17.25" x14ac:dyDescent="0.25">
      <c r="A10" s="4"/>
      <c r="B10" s="5"/>
      <c r="C10" s="5"/>
      <c r="D10" s="5"/>
      <c r="E10" s="4"/>
      <c r="F10" s="32" t="s">
        <v>51</v>
      </c>
      <c r="G10" s="5">
        <f>SUM(G5:G9)</f>
        <v>-5139.9006947294647</v>
      </c>
      <c r="H10" s="4"/>
    </row>
    <row r="11" spans="1:8" x14ac:dyDescent="0.25">
      <c r="A11" s="4"/>
      <c r="B11" s="5"/>
      <c r="C11" s="5"/>
      <c r="D11" s="5"/>
      <c r="E11" s="4"/>
      <c r="F11" s="15" t="s">
        <v>31</v>
      </c>
      <c r="G11" s="5">
        <f>+IF((D14-C14)&gt;0,(C14-D14),0)</f>
        <v>0</v>
      </c>
      <c r="H11" s="4"/>
    </row>
    <row r="12" spans="1:8" x14ac:dyDescent="0.25">
      <c r="A12" s="4"/>
      <c r="B12" s="5"/>
      <c r="C12" s="5"/>
      <c r="D12" s="5"/>
      <c r="E12" s="4"/>
      <c r="F12" s="4" t="s">
        <v>23</v>
      </c>
      <c r="G12" s="5">
        <v>-145000</v>
      </c>
      <c r="H12" s="4"/>
    </row>
    <row r="13" spans="1:8" x14ac:dyDescent="0.25">
      <c r="A13" s="4"/>
      <c r="B13" s="3"/>
      <c r="C13" s="3"/>
      <c r="D13" s="5"/>
      <c r="E13" s="4"/>
      <c r="F13" s="33" t="s">
        <v>32</v>
      </c>
      <c r="G13" s="34">
        <f>G10+G11+G12</f>
        <v>-150139.90069472947</v>
      </c>
      <c r="H13" s="33"/>
    </row>
    <row r="14" spans="1:8" ht="17.25" x14ac:dyDescent="0.25">
      <c r="A14" s="4" t="s">
        <v>4</v>
      </c>
      <c r="B14" s="5">
        <v>537818</v>
      </c>
      <c r="C14" s="5">
        <v>552474</v>
      </c>
      <c r="D14" s="5">
        <v>549784</v>
      </c>
      <c r="E14" s="6">
        <f>D14-B14</f>
        <v>11966</v>
      </c>
      <c r="F14" s="33" t="s">
        <v>52</v>
      </c>
      <c r="G14" s="34"/>
      <c r="H14" s="35">
        <f>D14+G13</f>
        <v>399644.09930527053</v>
      </c>
    </row>
    <row r="15" spans="1:8" x14ac:dyDescent="0.25">
      <c r="A15" s="4" t="s">
        <v>5</v>
      </c>
      <c r="B15" s="5">
        <v>-1516</v>
      </c>
      <c r="C15" s="5">
        <v>-1516</v>
      </c>
      <c r="D15" s="5">
        <v>-1954</v>
      </c>
      <c r="E15" s="6">
        <f>D15-B15</f>
        <v>-438</v>
      </c>
      <c r="F15" s="4"/>
      <c r="G15" s="5"/>
      <c r="H15" s="6"/>
    </row>
    <row r="16" spans="1:8" x14ac:dyDescent="0.25">
      <c r="A16" s="4" t="s">
        <v>6</v>
      </c>
      <c r="B16" s="5">
        <v>5722</v>
      </c>
      <c r="C16" s="5">
        <v>-1373</v>
      </c>
      <c r="D16" s="5">
        <v>4431</v>
      </c>
      <c r="E16" s="6">
        <f t="shared" ref="E16:E27" si="0">D16-B16</f>
        <v>-1291</v>
      </c>
      <c r="F16" s="4"/>
      <c r="G16" s="5"/>
      <c r="H16" s="4"/>
    </row>
    <row r="17" spans="1:9" x14ac:dyDescent="0.25">
      <c r="A17" s="4" t="s">
        <v>7</v>
      </c>
      <c r="B17" s="5">
        <v>5082</v>
      </c>
      <c r="C17" s="5">
        <v>14732</v>
      </c>
      <c r="D17" s="5">
        <v>13560</v>
      </c>
      <c r="E17" s="6">
        <f t="shared" si="0"/>
        <v>8478</v>
      </c>
      <c r="F17" s="4"/>
      <c r="G17" s="5"/>
      <c r="H17" s="14"/>
    </row>
    <row r="18" spans="1:9" x14ac:dyDescent="0.25">
      <c r="A18" s="7" t="s">
        <v>33</v>
      </c>
      <c r="B18" s="5">
        <f>+B14-B15-B16+B17</f>
        <v>538694</v>
      </c>
      <c r="C18" s="5">
        <f>+C14-C15-C16+C17</f>
        <v>570095</v>
      </c>
      <c r="D18" s="5">
        <f>+D14-D15-D16+D17</f>
        <v>560867</v>
      </c>
      <c r="E18" s="6">
        <f t="shared" si="0"/>
        <v>22173</v>
      </c>
      <c r="F18" s="4"/>
      <c r="G18" s="5"/>
      <c r="H18" s="6"/>
    </row>
    <row r="19" spans="1:9" x14ac:dyDescent="0.25">
      <c r="A19" s="4" t="s">
        <v>8</v>
      </c>
      <c r="B19" s="5">
        <v>517679</v>
      </c>
      <c r="C19" s="5">
        <v>508180</v>
      </c>
      <c r="D19" s="5">
        <v>504603</v>
      </c>
      <c r="E19" s="6">
        <f t="shared" si="0"/>
        <v>-13076</v>
      </c>
      <c r="F19" s="4"/>
      <c r="G19" s="5"/>
      <c r="H19" s="6"/>
    </row>
    <row r="20" spans="1:9" x14ac:dyDescent="0.25">
      <c r="A20" s="4" t="s">
        <v>9</v>
      </c>
      <c r="B20" s="5">
        <f>B19-B18</f>
        <v>-21015</v>
      </c>
      <c r="C20" s="5">
        <f>C19-C18</f>
        <v>-61915</v>
      </c>
      <c r="D20" s="5">
        <f>D19-D18</f>
        <v>-56264</v>
      </c>
      <c r="E20" s="6">
        <f t="shared" si="0"/>
        <v>-35249</v>
      </c>
      <c r="F20" s="4"/>
      <c r="G20" s="5"/>
      <c r="H20" s="4"/>
    </row>
    <row r="21" spans="1:9" x14ac:dyDescent="0.25">
      <c r="A21" s="4" t="s">
        <v>8</v>
      </c>
      <c r="B21" s="5">
        <f>B19</f>
        <v>517679</v>
      </c>
      <c r="C21" s="5">
        <v>508180</v>
      </c>
      <c r="D21" s="5">
        <f>D19</f>
        <v>504603</v>
      </c>
      <c r="E21" s="6">
        <f t="shared" si="0"/>
        <v>-13076</v>
      </c>
      <c r="F21" s="4"/>
      <c r="G21" s="5"/>
      <c r="H21" s="4"/>
    </row>
    <row r="22" spans="1:9" x14ac:dyDescent="0.25">
      <c r="A22" s="4" t="s">
        <v>10</v>
      </c>
      <c r="B22" s="5">
        <v>498578</v>
      </c>
      <c r="C22" s="5">
        <v>491190</v>
      </c>
      <c r="D22" s="5">
        <v>472605</v>
      </c>
      <c r="E22" s="6">
        <f t="shared" si="0"/>
        <v>-25973</v>
      </c>
      <c r="F22" s="4"/>
      <c r="G22" s="5"/>
      <c r="H22" s="4"/>
    </row>
    <row r="23" spans="1:9" x14ac:dyDescent="0.25">
      <c r="A23" s="4" t="s">
        <v>0</v>
      </c>
      <c r="B23" s="5">
        <f>B21-B22</f>
        <v>19101</v>
      </c>
      <c r="C23" s="5">
        <v>16990</v>
      </c>
      <c r="D23" s="5">
        <f>D21-D22</f>
        <v>31998</v>
      </c>
      <c r="E23" s="6">
        <f t="shared" si="0"/>
        <v>12897</v>
      </c>
      <c r="F23" s="4"/>
      <c r="G23" s="5"/>
      <c r="H23" s="4"/>
    </row>
    <row r="24" spans="1:9" x14ac:dyDescent="0.25">
      <c r="A24" s="27" t="s">
        <v>11</v>
      </c>
      <c r="B24" s="5"/>
      <c r="C24" s="5"/>
      <c r="D24" s="5"/>
      <c r="E24" s="6"/>
      <c r="F24" s="4"/>
      <c r="G24" s="5"/>
      <c r="H24" s="4"/>
    </row>
    <row r="25" spans="1:9" x14ac:dyDescent="0.25">
      <c r="A25" s="4" t="s">
        <v>12</v>
      </c>
      <c r="B25" s="5">
        <v>39342</v>
      </c>
      <c r="C25" s="5">
        <v>48055</v>
      </c>
      <c r="D25" s="5">
        <v>51843</v>
      </c>
      <c r="E25" s="6">
        <f t="shared" si="0"/>
        <v>12501</v>
      </c>
      <c r="F25" s="4"/>
      <c r="G25" s="5"/>
      <c r="H25" s="4"/>
    </row>
    <row r="26" spans="1:9" ht="18" customHeight="1" x14ac:dyDescent="0.25">
      <c r="A26" s="48" t="s">
        <v>62</v>
      </c>
      <c r="B26" s="5"/>
      <c r="C26" s="5">
        <v>11014</v>
      </c>
      <c r="D26" s="40">
        <v>13635.6923424818</v>
      </c>
      <c r="E26" s="6"/>
      <c r="F26" s="4"/>
      <c r="G26" s="5"/>
      <c r="H26" s="4"/>
    </row>
    <row r="27" spans="1:9" ht="15" customHeight="1" x14ac:dyDescent="0.25">
      <c r="A27" s="27" t="s">
        <v>16</v>
      </c>
      <c r="B27" s="5"/>
      <c r="C27" s="5"/>
      <c r="D27" s="5"/>
      <c r="E27" s="6">
        <f t="shared" si="0"/>
        <v>0</v>
      </c>
      <c r="F27" s="4"/>
      <c r="G27" s="5"/>
      <c r="H27" s="4"/>
    </row>
    <row r="28" spans="1:9" ht="15" customHeight="1" x14ac:dyDescent="0.25">
      <c r="A28" s="4" t="s">
        <v>17</v>
      </c>
      <c r="B28" s="5">
        <v>15813</v>
      </c>
      <c r="C28" s="5">
        <v>13575</v>
      </c>
      <c r="D28" s="5">
        <v>14894</v>
      </c>
      <c r="E28" s="6">
        <f>D28-B28</f>
        <v>-919</v>
      </c>
      <c r="F28" s="4"/>
      <c r="G28" s="5"/>
      <c r="H28" s="4"/>
    </row>
    <row r="29" spans="1:9" x14ac:dyDescent="0.25">
      <c r="A29" s="53" t="s">
        <v>63</v>
      </c>
      <c r="B29" s="53"/>
      <c r="C29" s="53"/>
      <c r="D29" s="53"/>
      <c r="E29" s="53"/>
      <c r="F29" s="53"/>
      <c r="G29" s="53"/>
      <c r="H29" s="53"/>
    </row>
    <row r="30" spans="1:9" ht="33.75" customHeight="1" x14ac:dyDescent="0.25">
      <c r="A30" s="53" t="s">
        <v>53</v>
      </c>
      <c r="B30" s="53"/>
      <c r="C30" s="53"/>
      <c r="D30" s="53"/>
      <c r="E30" s="53"/>
      <c r="F30" s="53"/>
      <c r="G30" s="53"/>
      <c r="H30" s="53"/>
      <c r="I30" s="17"/>
    </row>
    <row r="31" spans="1:9" x14ac:dyDescent="0.25">
      <c r="A31" s="49" t="s">
        <v>60</v>
      </c>
      <c r="B31" s="49"/>
      <c r="C31" s="49"/>
      <c r="D31" s="49"/>
      <c r="E31" s="49"/>
      <c r="F31" s="49"/>
      <c r="G31" s="49"/>
      <c r="H31" s="49"/>
      <c r="I31" s="18"/>
    </row>
    <row r="33" spans="1:7" x14ac:dyDescent="0.25">
      <c r="A33" s="36"/>
      <c r="B33"/>
      <c r="C33"/>
    </row>
    <row r="34" spans="1:7" x14ac:dyDescent="0.25">
      <c r="A34" s="36"/>
      <c r="B34"/>
      <c r="C34"/>
      <c r="D34"/>
      <c r="G34"/>
    </row>
    <row r="35" spans="1:7" x14ac:dyDescent="0.25">
      <c r="A35" s="37" t="s">
        <v>34</v>
      </c>
      <c r="B35" s="1" t="s">
        <v>35</v>
      </c>
    </row>
    <row r="36" spans="1:7" x14ac:dyDescent="0.25">
      <c r="A36" s="37" t="s">
        <v>10</v>
      </c>
      <c r="B36" s="1" t="s">
        <v>36</v>
      </c>
    </row>
    <row r="37" spans="1:7" x14ac:dyDescent="0.25">
      <c r="A37" s="37" t="s">
        <v>8</v>
      </c>
      <c r="B37" s="1" t="s">
        <v>37</v>
      </c>
    </row>
    <row r="38" spans="1:7" x14ac:dyDescent="0.25">
      <c r="A38" s="37" t="s">
        <v>38</v>
      </c>
      <c r="B38" s="1" t="s">
        <v>39</v>
      </c>
    </row>
    <row r="39" spans="1:7" x14ac:dyDescent="0.25">
      <c r="A39" s="38" t="s">
        <v>40</v>
      </c>
      <c r="B39" s="1" t="s">
        <v>41</v>
      </c>
    </row>
    <row r="40" spans="1:7" x14ac:dyDescent="0.25">
      <c r="A40" s="37" t="s">
        <v>42</v>
      </c>
      <c r="B40" s="1" t="s">
        <v>43</v>
      </c>
    </row>
    <row r="41" spans="1:7" x14ac:dyDescent="0.25">
      <c r="A41" s="37" t="s">
        <v>4</v>
      </c>
      <c r="B41" s="1" t="s">
        <v>44</v>
      </c>
    </row>
    <row r="42" spans="1:7" x14ac:dyDescent="0.25">
      <c r="A42" s="37" t="s">
        <v>5</v>
      </c>
      <c r="B42" s="1" t="s">
        <v>45</v>
      </c>
    </row>
    <row r="43" spans="1:7" x14ac:dyDescent="0.25">
      <c r="A43" s="37" t="s">
        <v>6</v>
      </c>
      <c r="B43" s="1" t="s">
        <v>46</v>
      </c>
    </row>
    <row r="44" spans="1:7" x14ac:dyDescent="0.25">
      <c r="A44" s="37" t="s">
        <v>7</v>
      </c>
      <c r="B44" s="1" t="s">
        <v>47</v>
      </c>
    </row>
    <row r="45" spans="1:7" x14ac:dyDescent="0.25">
      <c r="A45" s="39" t="s">
        <v>48</v>
      </c>
      <c r="B45" s="1" t="s">
        <v>49</v>
      </c>
    </row>
  </sheetData>
  <mergeCells count="4">
    <mergeCell ref="A31:H31"/>
    <mergeCell ref="A2:H2"/>
    <mergeCell ref="A30:H30"/>
    <mergeCell ref="A29:H29"/>
  </mergeCells>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zoomScaleNormal="100" zoomScaleSheetLayoutView="100" workbookViewId="0">
      <selection activeCell="F18" sqref="F18"/>
    </sheetView>
  </sheetViews>
  <sheetFormatPr defaultRowHeight="15" x14ac:dyDescent="0.25"/>
  <cols>
    <col min="1" max="1" width="24" bestFit="1" customWidth="1"/>
    <col min="2" max="2" width="10.140625" style="1" bestFit="1" customWidth="1"/>
    <col min="3" max="3" width="14.28515625" style="1" customWidth="1"/>
    <col min="4" max="4" width="10.140625" style="1" customWidth="1"/>
    <col min="5" max="5" width="9.7109375" bestFit="1" customWidth="1"/>
    <col min="6" max="6" width="56.140625" customWidth="1"/>
    <col min="7" max="7" width="11.42578125" style="1" bestFit="1" customWidth="1"/>
    <col min="8" max="8" width="10.5703125" customWidth="1"/>
  </cols>
  <sheetData>
    <row r="1" spans="1:8" x14ac:dyDescent="0.25">
      <c r="H1" t="s">
        <v>24</v>
      </c>
    </row>
    <row r="2" spans="1:8" x14ac:dyDescent="0.25">
      <c r="A2" s="50" t="s">
        <v>76</v>
      </c>
      <c r="B2" s="51"/>
      <c r="C2" s="51"/>
      <c r="D2" s="51"/>
      <c r="E2" s="51"/>
      <c r="F2" s="51"/>
      <c r="G2" s="51"/>
      <c r="H2" s="52"/>
    </row>
    <row r="3" spans="1:8" s="9" customFormat="1" x14ac:dyDescent="0.25">
      <c r="A3" s="2" t="s">
        <v>3</v>
      </c>
      <c r="B3" s="8" t="s">
        <v>26</v>
      </c>
      <c r="C3" s="8" t="s">
        <v>27</v>
      </c>
      <c r="D3" s="8" t="s">
        <v>28</v>
      </c>
      <c r="E3" s="11" t="s">
        <v>29</v>
      </c>
      <c r="F3" s="59" t="s">
        <v>1</v>
      </c>
      <c r="G3" s="59"/>
      <c r="H3" s="11" t="s">
        <v>2</v>
      </c>
    </row>
    <row r="4" spans="1:8" s="9" customFormat="1" x14ac:dyDescent="0.25">
      <c r="A4" s="29"/>
      <c r="B4" s="8"/>
      <c r="C4" s="8"/>
      <c r="D4" s="8"/>
      <c r="E4" s="11"/>
      <c r="F4" s="4" t="s">
        <v>30</v>
      </c>
      <c r="G4" s="29"/>
      <c r="H4" s="11"/>
    </row>
    <row r="5" spans="1:8" x14ac:dyDescent="0.25">
      <c r="A5" s="13"/>
      <c r="B5" s="3"/>
      <c r="C5" s="5"/>
      <c r="D5" s="5"/>
      <c r="E5" s="4"/>
      <c r="F5" s="4" t="s">
        <v>22</v>
      </c>
      <c r="G5" s="5">
        <v>-2638</v>
      </c>
      <c r="H5" s="4"/>
    </row>
    <row r="6" spans="1:8" x14ac:dyDescent="0.25">
      <c r="A6" s="13"/>
      <c r="B6" s="3"/>
      <c r="C6" s="5"/>
      <c r="D6" s="5"/>
      <c r="E6" s="4"/>
      <c r="F6" s="4" t="s">
        <v>14</v>
      </c>
      <c r="G6" s="5">
        <v>-5340</v>
      </c>
      <c r="H6" s="6"/>
    </row>
    <row r="7" spans="1:8" ht="17.25" x14ac:dyDescent="0.25">
      <c r="A7" s="27"/>
      <c r="B7" s="3"/>
      <c r="C7" s="5"/>
      <c r="D7" s="5"/>
      <c r="E7" s="4"/>
      <c r="F7" s="32" t="s">
        <v>51</v>
      </c>
      <c r="G7" s="5">
        <f>SUM(G5:G6)</f>
        <v>-7978</v>
      </c>
      <c r="H7" s="6"/>
    </row>
    <row r="8" spans="1:8" x14ac:dyDescent="0.25">
      <c r="A8" s="27"/>
      <c r="B8" s="3"/>
      <c r="C8" s="5"/>
      <c r="D8" s="5"/>
      <c r="E8" s="4"/>
      <c r="F8" s="15" t="s">
        <v>31</v>
      </c>
      <c r="G8" s="5">
        <f>+IF((D11-C11)&gt;0,(C11-D11),0)</f>
        <v>-3801</v>
      </c>
      <c r="H8" s="6"/>
    </row>
    <row r="9" spans="1:8" x14ac:dyDescent="0.25">
      <c r="A9" s="30"/>
      <c r="B9" s="3"/>
      <c r="C9" s="5"/>
      <c r="D9" s="5"/>
      <c r="E9" s="4"/>
      <c r="F9" s="4" t="s">
        <v>65</v>
      </c>
      <c r="G9" s="5">
        <v>145000</v>
      </c>
      <c r="H9" s="4"/>
    </row>
    <row r="10" spans="1:8" x14ac:dyDescent="0.25">
      <c r="A10" s="27"/>
      <c r="B10" s="3"/>
      <c r="C10" s="5"/>
      <c r="D10" s="5"/>
      <c r="E10" s="4"/>
      <c r="F10" s="33" t="s">
        <v>32</v>
      </c>
      <c r="G10" s="34">
        <f>G7+G8+G9</f>
        <v>133221</v>
      </c>
      <c r="H10" s="33"/>
    </row>
    <row r="11" spans="1:8" ht="17.25" x14ac:dyDescent="0.25">
      <c r="A11" s="4" t="s">
        <v>4</v>
      </c>
      <c r="B11" s="5">
        <v>141365</v>
      </c>
      <c r="C11" s="5">
        <v>148379</v>
      </c>
      <c r="D11" s="5">
        <v>152180</v>
      </c>
      <c r="E11" s="6">
        <f>D11-B11</f>
        <v>10815</v>
      </c>
      <c r="F11" s="33" t="s">
        <v>52</v>
      </c>
      <c r="G11" s="34"/>
      <c r="H11" s="35">
        <f>D11+G10</f>
        <v>285401</v>
      </c>
    </row>
    <row r="12" spans="1:8" x14ac:dyDescent="0.25">
      <c r="A12" s="4" t="s">
        <v>5</v>
      </c>
      <c r="B12" s="5">
        <v>-122</v>
      </c>
      <c r="C12" s="5">
        <v>-122</v>
      </c>
      <c r="D12" s="5">
        <v>-472</v>
      </c>
      <c r="E12" s="6">
        <f t="shared" ref="E12:E22" si="0">D12-B12</f>
        <v>-350</v>
      </c>
      <c r="F12" s="4"/>
      <c r="G12" s="5"/>
      <c r="H12" s="6"/>
    </row>
    <row r="13" spans="1:8" x14ac:dyDescent="0.25">
      <c r="A13" s="4" t="s">
        <v>6</v>
      </c>
      <c r="B13" s="5">
        <v>-300</v>
      </c>
      <c r="C13" s="5">
        <v>-398</v>
      </c>
      <c r="D13" s="5">
        <v>-320</v>
      </c>
      <c r="E13" s="6">
        <f t="shared" si="0"/>
        <v>-20</v>
      </c>
      <c r="F13" s="4"/>
      <c r="G13" s="5"/>
      <c r="H13" s="14"/>
    </row>
    <row r="14" spans="1:8" x14ac:dyDescent="0.25">
      <c r="A14" s="4" t="s">
        <v>7</v>
      </c>
      <c r="B14" s="5">
        <v>1433</v>
      </c>
      <c r="C14" s="5">
        <v>4542</v>
      </c>
      <c r="D14" s="5">
        <v>4218</v>
      </c>
      <c r="E14" s="6">
        <f t="shared" si="0"/>
        <v>2785</v>
      </c>
      <c r="F14" s="4"/>
      <c r="G14" s="5"/>
      <c r="H14" s="6"/>
    </row>
    <row r="15" spans="1:8" x14ac:dyDescent="0.25">
      <c r="A15" s="7" t="s">
        <v>33</v>
      </c>
      <c r="B15" s="5">
        <f>+B11-B12-B13+B14</f>
        <v>143220</v>
      </c>
      <c r="C15" s="5">
        <f t="shared" ref="C15:D15" si="1">+C11-C12-C13+C14</f>
        <v>153441</v>
      </c>
      <c r="D15" s="5">
        <f t="shared" si="1"/>
        <v>157190</v>
      </c>
      <c r="E15" s="6">
        <f t="shared" si="0"/>
        <v>13970</v>
      </c>
      <c r="F15" s="4"/>
      <c r="G15" s="5"/>
      <c r="H15" s="6"/>
    </row>
    <row r="16" spans="1:8" x14ac:dyDescent="0.25">
      <c r="A16" s="4" t="s">
        <v>8</v>
      </c>
      <c r="B16" s="5">
        <v>123056</v>
      </c>
      <c r="C16" s="5">
        <v>114183</v>
      </c>
      <c r="D16" s="5">
        <v>130045</v>
      </c>
      <c r="E16" s="6">
        <f t="shared" si="0"/>
        <v>6989</v>
      </c>
      <c r="F16" s="4"/>
      <c r="G16" s="5"/>
      <c r="H16" s="4"/>
    </row>
    <row r="17" spans="1:9" x14ac:dyDescent="0.25">
      <c r="A17" s="4" t="s">
        <v>9</v>
      </c>
      <c r="B17" s="5">
        <f>B16-B15</f>
        <v>-20164</v>
      </c>
      <c r="C17" s="5">
        <f>C16-C15</f>
        <v>-39258</v>
      </c>
      <c r="D17" s="5">
        <f t="shared" ref="D17" si="2">D16-D15</f>
        <v>-27145</v>
      </c>
      <c r="E17" s="6">
        <f t="shared" si="0"/>
        <v>-6981</v>
      </c>
      <c r="F17" s="4"/>
      <c r="G17" s="5"/>
      <c r="H17" s="4"/>
    </row>
    <row r="18" spans="1:9" x14ac:dyDescent="0.25">
      <c r="A18" s="4" t="s">
        <v>8</v>
      </c>
      <c r="B18" s="5">
        <f>B16</f>
        <v>123056</v>
      </c>
      <c r="C18" s="5">
        <f t="shared" ref="C18:D18" si="3">C16</f>
        <v>114183</v>
      </c>
      <c r="D18" s="5">
        <f t="shared" si="3"/>
        <v>130045</v>
      </c>
      <c r="E18" s="6">
        <f t="shared" si="0"/>
        <v>6989</v>
      </c>
      <c r="F18" s="4"/>
      <c r="G18" s="5"/>
      <c r="H18" s="4"/>
    </row>
    <row r="19" spans="1:9" x14ac:dyDescent="0.25">
      <c r="A19" s="4" t="s">
        <v>10</v>
      </c>
      <c r="B19" s="5">
        <v>116376</v>
      </c>
      <c r="C19" s="5">
        <v>107639</v>
      </c>
      <c r="D19" s="5">
        <v>118000</v>
      </c>
      <c r="E19" s="6">
        <f t="shared" si="0"/>
        <v>1624</v>
      </c>
      <c r="F19" s="4"/>
      <c r="G19" s="5"/>
      <c r="H19" s="4"/>
    </row>
    <row r="20" spans="1:9" x14ac:dyDescent="0.25">
      <c r="A20" s="4" t="s">
        <v>0</v>
      </c>
      <c r="B20" s="5">
        <f>B18-B19</f>
        <v>6680</v>
      </c>
      <c r="C20" s="5">
        <f>C18-C19</f>
        <v>6544</v>
      </c>
      <c r="D20" s="5">
        <f>D18-D19</f>
        <v>12045</v>
      </c>
      <c r="E20" s="6">
        <f t="shared" si="0"/>
        <v>5365</v>
      </c>
      <c r="F20" s="4"/>
      <c r="G20" s="5"/>
      <c r="H20" s="4"/>
    </row>
    <row r="21" spans="1:9" x14ac:dyDescent="0.25">
      <c r="A21" s="10" t="s">
        <v>11</v>
      </c>
      <c r="B21" s="5"/>
      <c r="C21" s="5"/>
      <c r="D21" s="5"/>
      <c r="E21" s="6"/>
      <c r="F21" s="4"/>
      <c r="G21" s="5"/>
      <c r="H21" s="4"/>
    </row>
    <row r="22" spans="1:9" x14ac:dyDescent="0.25">
      <c r="A22" s="4" t="s">
        <v>12</v>
      </c>
      <c r="B22" s="5">
        <v>27464</v>
      </c>
      <c r="C22" s="5">
        <v>36633</v>
      </c>
      <c r="D22" s="5">
        <v>35540</v>
      </c>
      <c r="E22" s="6">
        <f t="shared" si="0"/>
        <v>8076</v>
      </c>
      <c r="F22" s="4"/>
      <c r="G22" s="5"/>
      <c r="H22" s="4"/>
    </row>
    <row r="23" spans="1:9" ht="15.75" customHeight="1" x14ac:dyDescent="0.25">
      <c r="A23" s="48" t="s">
        <v>62</v>
      </c>
      <c r="B23" s="5"/>
      <c r="C23" s="5"/>
      <c r="D23" s="40"/>
      <c r="E23" s="4"/>
      <c r="F23" s="4"/>
      <c r="G23" s="5"/>
      <c r="H23" s="4"/>
    </row>
    <row r="24" spans="1:9" ht="22.5" customHeight="1" x14ac:dyDescent="0.25">
      <c r="A24" s="53" t="s">
        <v>64</v>
      </c>
      <c r="B24" s="53"/>
      <c r="C24" s="53"/>
      <c r="D24" s="53"/>
      <c r="E24" s="53"/>
      <c r="F24" s="53"/>
      <c r="G24" s="53"/>
      <c r="H24" s="53"/>
    </row>
    <row r="25" spans="1:9" ht="45.75" customHeight="1" x14ac:dyDescent="0.25">
      <c r="A25" s="55" t="s">
        <v>53</v>
      </c>
      <c r="B25" s="56"/>
      <c r="C25" s="56"/>
      <c r="D25" s="56"/>
      <c r="E25" s="56"/>
      <c r="F25" s="56"/>
      <c r="G25" s="56"/>
      <c r="H25" s="57"/>
      <c r="I25" s="17"/>
    </row>
    <row r="26" spans="1:9" x14ac:dyDescent="0.25">
      <c r="A26" s="49" t="s">
        <v>60</v>
      </c>
      <c r="B26" s="49"/>
      <c r="C26" s="49"/>
      <c r="D26" s="49"/>
      <c r="E26" s="49"/>
      <c r="F26" s="49"/>
      <c r="G26" s="49"/>
      <c r="H26" s="49"/>
      <c r="I26" s="18"/>
    </row>
    <row r="28" spans="1:9" x14ac:dyDescent="0.25">
      <c r="A28" s="37"/>
    </row>
    <row r="29" spans="1:9" x14ac:dyDescent="0.25">
      <c r="A29" s="37" t="s">
        <v>10</v>
      </c>
      <c r="B29" s="1" t="s">
        <v>36</v>
      </c>
    </row>
    <row r="30" spans="1:9" x14ac:dyDescent="0.25">
      <c r="A30" s="37" t="s">
        <v>8</v>
      </c>
      <c r="B30" s="1" t="s">
        <v>37</v>
      </c>
    </row>
    <row r="31" spans="1:9" x14ac:dyDescent="0.25">
      <c r="A31" s="37" t="s">
        <v>38</v>
      </c>
      <c r="B31" s="1" t="s">
        <v>39</v>
      </c>
    </row>
    <row r="32" spans="1:9" x14ac:dyDescent="0.25">
      <c r="A32" s="38" t="s">
        <v>40</v>
      </c>
      <c r="B32" s="1" t="s">
        <v>41</v>
      </c>
    </row>
    <row r="33" spans="1:2" x14ac:dyDescent="0.25">
      <c r="A33" s="37" t="s">
        <v>42</v>
      </c>
      <c r="B33" s="1" t="s">
        <v>43</v>
      </c>
    </row>
    <row r="34" spans="1:2" x14ac:dyDescent="0.25">
      <c r="A34" s="37" t="s">
        <v>4</v>
      </c>
      <c r="B34" s="1" t="s">
        <v>44</v>
      </c>
    </row>
    <row r="35" spans="1:2" x14ac:dyDescent="0.25">
      <c r="A35" s="37" t="s">
        <v>5</v>
      </c>
      <c r="B35" s="1" t="s">
        <v>45</v>
      </c>
    </row>
    <row r="36" spans="1:2" x14ac:dyDescent="0.25">
      <c r="A36" s="37" t="s">
        <v>6</v>
      </c>
      <c r="B36" s="1" t="s">
        <v>46</v>
      </c>
    </row>
    <row r="37" spans="1:2" x14ac:dyDescent="0.25">
      <c r="A37" s="37" t="s">
        <v>7</v>
      </c>
      <c r="B37" s="1" t="s">
        <v>47</v>
      </c>
    </row>
    <row r="38" spans="1:2" x14ac:dyDescent="0.25">
      <c r="A38" s="39" t="s">
        <v>48</v>
      </c>
      <c r="B38" s="1" t="s">
        <v>49</v>
      </c>
    </row>
  </sheetData>
  <mergeCells count="5">
    <mergeCell ref="A26:H26"/>
    <mergeCell ref="A25:H25"/>
    <mergeCell ref="F3:G3"/>
    <mergeCell ref="A2:H2"/>
    <mergeCell ref="A24:H24"/>
  </mergeCells>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tabSelected="1" zoomScaleNormal="100" zoomScaleSheetLayoutView="100" workbookViewId="0">
      <selection activeCell="F18" sqref="F18"/>
    </sheetView>
  </sheetViews>
  <sheetFormatPr defaultRowHeight="15" x14ac:dyDescent="0.25"/>
  <cols>
    <col min="1" max="1" width="24" bestFit="1" customWidth="1"/>
    <col min="2" max="2" width="10.140625" style="1" bestFit="1" customWidth="1"/>
    <col min="3" max="3" width="14.28515625" style="1" customWidth="1"/>
    <col min="4" max="4" width="10.140625" style="1" customWidth="1"/>
    <col min="5" max="5" width="9.7109375" bestFit="1" customWidth="1"/>
    <col min="6" max="6" width="56.140625" customWidth="1"/>
    <col min="7" max="7" width="12.42578125" style="1" customWidth="1"/>
    <col min="8" max="8" width="10.140625" customWidth="1"/>
  </cols>
  <sheetData>
    <row r="1" spans="1:8" x14ac:dyDescent="0.25">
      <c r="H1" t="s">
        <v>24</v>
      </c>
    </row>
    <row r="2" spans="1:8" x14ac:dyDescent="0.25">
      <c r="A2" s="50" t="s">
        <v>77</v>
      </c>
      <c r="B2" s="51"/>
      <c r="C2" s="51"/>
      <c r="D2" s="51"/>
      <c r="E2" s="51"/>
      <c r="F2" s="51"/>
      <c r="G2" s="51"/>
      <c r="H2" s="52"/>
    </row>
    <row r="3" spans="1:8" s="9" customFormat="1" x14ac:dyDescent="0.25">
      <c r="A3" s="31" t="s">
        <v>3</v>
      </c>
      <c r="B3" s="8" t="s">
        <v>26</v>
      </c>
      <c r="C3" s="8" t="s">
        <v>27</v>
      </c>
      <c r="D3" s="8" t="s">
        <v>28</v>
      </c>
      <c r="E3" s="11" t="s">
        <v>29</v>
      </c>
      <c r="F3" s="59" t="s">
        <v>1</v>
      </c>
      <c r="G3" s="59"/>
      <c r="H3" s="11" t="s">
        <v>2</v>
      </c>
    </row>
    <row r="4" spans="1:8" s="9" customFormat="1" x14ac:dyDescent="0.25">
      <c r="A4" s="31"/>
      <c r="B4" s="8"/>
      <c r="C4" s="8"/>
      <c r="D4" s="8"/>
      <c r="E4" s="11"/>
      <c r="F4" s="4" t="s">
        <v>30</v>
      </c>
      <c r="G4" s="31"/>
      <c r="H4" s="11"/>
    </row>
    <row r="5" spans="1:8" x14ac:dyDescent="0.25">
      <c r="A5" s="30"/>
      <c r="B5" s="3"/>
      <c r="C5" s="5"/>
      <c r="D5" s="5"/>
      <c r="E5" s="4"/>
      <c r="F5" s="4" t="s">
        <v>22</v>
      </c>
      <c r="G5" s="5">
        <v>0</v>
      </c>
      <c r="H5" s="4"/>
    </row>
    <row r="6" spans="1:8" x14ac:dyDescent="0.25">
      <c r="A6" s="30"/>
      <c r="B6" s="3"/>
      <c r="C6" s="5"/>
      <c r="D6" s="5"/>
      <c r="E6" s="4"/>
      <c r="F6" s="4" t="s">
        <v>14</v>
      </c>
      <c r="G6" s="5">
        <v>-100</v>
      </c>
      <c r="H6" s="4"/>
    </row>
    <row r="7" spans="1:8" ht="17.25" x14ac:dyDescent="0.25">
      <c r="A7" s="4"/>
      <c r="B7" s="5"/>
      <c r="C7" s="5"/>
      <c r="D7" s="5"/>
      <c r="E7" s="4"/>
      <c r="F7" s="32" t="s">
        <v>51</v>
      </c>
      <c r="G7" s="5">
        <f>SUM(G5:G6)</f>
        <v>-100</v>
      </c>
      <c r="H7" s="6"/>
    </row>
    <row r="8" spans="1:8" x14ac:dyDescent="0.25">
      <c r="A8" s="4"/>
      <c r="B8" s="5"/>
      <c r="C8" s="5"/>
      <c r="D8" s="5"/>
      <c r="E8" s="4"/>
      <c r="F8" s="15" t="s">
        <v>31</v>
      </c>
      <c r="G8" s="5">
        <f>+IF((D10-C10)&gt;0,(C10-D10),0)</f>
        <v>0</v>
      </c>
      <c r="H8" s="6"/>
    </row>
    <row r="9" spans="1:8" x14ac:dyDescent="0.25">
      <c r="A9" s="4"/>
      <c r="B9" s="5"/>
      <c r="C9" s="5"/>
      <c r="D9" s="5"/>
      <c r="E9" s="6"/>
      <c r="F9" s="33" t="s">
        <v>32</v>
      </c>
      <c r="G9" s="34">
        <f>SUM(G7:G8)</f>
        <v>-100</v>
      </c>
      <c r="H9" s="33"/>
    </row>
    <row r="10" spans="1:8" ht="17.25" x14ac:dyDescent="0.25">
      <c r="A10" s="4" t="s">
        <v>4</v>
      </c>
      <c r="B10" s="5">
        <v>158195</v>
      </c>
      <c r="C10" s="5">
        <v>164240</v>
      </c>
      <c r="D10" s="5">
        <v>156569</v>
      </c>
      <c r="E10" s="6">
        <f>D10-B10</f>
        <v>-1626</v>
      </c>
      <c r="F10" s="33" t="s">
        <v>52</v>
      </c>
      <c r="G10" s="34"/>
      <c r="H10" s="35">
        <f>D10+G9</f>
        <v>156469</v>
      </c>
    </row>
    <row r="11" spans="1:8" x14ac:dyDescent="0.25">
      <c r="A11" s="4" t="s">
        <v>5</v>
      </c>
      <c r="B11" s="5">
        <v>-7</v>
      </c>
      <c r="C11" s="5">
        <v>-15</v>
      </c>
      <c r="D11" s="1">
        <v>0</v>
      </c>
      <c r="E11" s="6">
        <f t="shared" ref="E11:E19" si="0">D11-B11</f>
        <v>7</v>
      </c>
      <c r="F11" s="4"/>
      <c r="G11" s="5"/>
      <c r="H11" s="4"/>
    </row>
    <row r="12" spans="1:8" x14ac:dyDescent="0.25">
      <c r="A12" s="4" t="s">
        <v>6</v>
      </c>
      <c r="B12" s="5">
        <v>-1059</v>
      </c>
      <c r="C12" s="5">
        <v>-394</v>
      </c>
      <c r="D12" s="5">
        <v>1316</v>
      </c>
      <c r="E12" s="6">
        <f t="shared" si="0"/>
        <v>2375</v>
      </c>
      <c r="F12" s="4"/>
      <c r="G12" s="5"/>
      <c r="H12" s="4"/>
    </row>
    <row r="13" spans="1:8" x14ac:dyDescent="0.25">
      <c r="A13" s="4" t="s">
        <v>7</v>
      </c>
      <c r="B13" s="5">
        <v>1531</v>
      </c>
      <c r="C13" s="5">
        <v>5154</v>
      </c>
      <c r="D13" s="5">
        <v>4766</v>
      </c>
      <c r="E13" s="6">
        <f t="shared" si="0"/>
        <v>3235</v>
      </c>
      <c r="F13" s="4"/>
      <c r="G13" s="5"/>
      <c r="H13" s="6"/>
    </row>
    <row r="14" spans="1:8" x14ac:dyDescent="0.25">
      <c r="A14" s="7" t="s">
        <v>33</v>
      </c>
      <c r="B14" s="5">
        <f>+B10-B11-B12+B13</f>
        <v>160792</v>
      </c>
      <c r="C14" s="5">
        <f t="shared" ref="C14" si="1">+C10-C11-C12+C13</f>
        <v>169803</v>
      </c>
      <c r="D14" s="5">
        <f>+D10-D11-D12+D13</f>
        <v>160019</v>
      </c>
      <c r="E14" s="6">
        <f t="shared" si="0"/>
        <v>-773</v>
      </c>
      <c r="F14" s="4"/>
      <c r="G14" s="5"/>
      <c r="H14" s="6"/>
    </row>
    <row r="15" spans="1:8" x14ac:dyDescent="0.25">
      <c r="A15" s="4" t="s">
        <v>8</v>
      </c>
      <c r="B15" s="5">
        <v>143592</v>
      </c>
      <c r="C15" s="5">
        <v>141724</v>
      </c>
      <c r="D15" s="5">
        <v>151061</v>
      </c>
      <c r="E15" s="6">
        <f t="shared" si="0"/>
        <v>7469</v>
      </c>
      <c r="F15" s="4"/>
      <c r="G15" s="5"/>
      <c r="H15" s="4"/>
    </row>
    <row r="16" spans="1:8" x14ac:dyDescent="0.25">
      <c r="A16" s="4" t="s">
        <v>9</v>
      </c>
      <c r="B16" s="5">
        <f>+B15-B14</f>
        <v>-17200</v>
      </c>
      <c r="C16" s="5">
        <f>+C15-C14</f>
        <v>-28079</v>
      </c>
      <c r="D16" s="5">
        <f>+D15-D14</f>
        <v>-8958</v>
      </c>
      <c r="E16" s="6">
        <f>D16-B16</f>
        <v>8242</v>
      </c>
      <c r="F16" s="4"/>
      <c r="G16" s="5"/>
      <c r="H16" s="4"/>
    </row>
    <row r="17" spans="1:9" x14ac:dyDescent="0.25">
      <c r="A17" s="4" t="s">
        <v>8</v>
      </c>
      <c r="B17" s="5">
        <f>B15</f>
        <v>143592</v>
      </c>
      <c r="C17" s="5">
        <f t="shared" ref="C17:D17" si="2">C15</f>
        <v>141724</v>
      </c>
      <c r="D17" s="5">
        <f t="shared" si="2"/>
        <v>151061</v>
      </c>
      <c r="E17" s="6">
        <f t="shared" si="0"/>
        <v>7469</v>
      </c>
      <c r="F17" s="4"/>
      <c r="G17" s="5"/>
      <c r="H17" s="4"/>
    </row>
    <row r="18" spans="1:9" x14ac:dyDescent="0.25">
      <c r="A18" s="4" t="s">
        <v>10</v>
      </c>
      <c r="B18" s="5">
        <v>135164</v>
      </c>
      <c r="C18" s="5">
        <v>133251</v>
      </c>
      <c r="D18" s="5">
        <v>138780</v>
      </c>
      <c r="E18" s="6">
        <f t="shared" si="0"/>
        <v>3616</v>
      </c>
      <c r="F18" s="4"/>
      <c r="G18" s="5"/>
      <c r="H18" s="4"/>
    </row>
    <row r="19" spans="1:9" x14ac:dyDescent="0.25">
      <c r="A19" s="4" t="s">
        <v>0</v>
      </c>
      <c r="B19" s="5">
        <f>B17-B18</f>
        <v>8428</v>
      </c>
      <c r="C19" s="5">
        <f t="shared" ref="C19" si="3">C17-C18</f>
        <v>8473</v>
      </c>
      <c r="D19" s="5">
        <f>D17-D18</f>
        <v>12281</v>
      </c>
      <c r="E19" s="6">
        <f t="shared" si="0"/>
        <v>3853</v>
      </c>
      <c r="F19" s="4"/>
      <c r="G19" s="5"/>
      <c r="H19" s="4"/>
    </row>
    <row r="20" spans="1:9" x14ac:dyDescent="0.25">
      <c r="A20" s="30" t="s">
        <v>11</v>
      </c>
      <c r="B20" s="5"/>
      <c r="C20" s="5"/>
      <c r="D20" s="5"/>
      <c r="E20" s="6"/>
      <c r="F20" s="4"/>
      <c r="G20" s="5"/>
      <c r="H20" s="4"/>
    </row>
    <row r="21" spans="1:9" x14ac:dyDescent="0.25">
      <c r="A21" s="4" t="s">
        <v>12</v>
      </c>
      <c r="B21" s="5">
        <v>25718</v>
      </c>
      <c r="C21" s="5">
        <v>39002</v>
      </c>
      <c r="D21" s="5">
        <v>37292</v>
      </c>
      <c r="E21" s="6">
        <f>D21-B21</f>
        <v>11574</v>
      </c>
      <c r="F21" s="4"/>
      <c r="G21" s="5"/>
      <c r="H21" s="4"/>
    </row>
    <row r="22" spans="1:9" ht="17.25" x14ac:dyDescent="0.25">
      <c r="A22" s="48" t="s">
        <v>62</v>
      </c>
      <c r="B22" s="5"/>
      <c r="C22" s="5">
        <v>5473</v>
      </c>
      <c r="D22" s="5">
        <v>8555.4858546023497</v>
      </c>
      <c r="E22" s="4"/>
      <c r="F22" s="4"/>
      <c r="G22" s="5"/>
      <c r="H22" s="4"/>
    </row>
    <row r="23" spans="1:9" ht="21.75" customHeight="1" x14ac:dyDescent="0.25">
      <c r="A23" s="55" t="s">
        <v>50</v>
      </c>
      <c r="B23" s="56"/>
      <c r="C23" s="56"/>
      <c r="D23" s="56"/>
      <c r="E23" s="56"/>
      <c r="F23" s="56"/>
      <c r="G23" s="56"/>
      <c r="H23" s="57"/>
    </row>
    <row r="24" spans="1:9" ht="35.25" customHeight="1" x14ac:dyDescent="0.25">
      <c r="A24" s="55" t="s">
        <v>53</v>
      </c>
      <c r="B24" s="56"/>
      <c r="C24" s="56"/>
      <c r="D24" s="56"/>
      <c r="E24" s="56"/>
      <c r="F24" s="56"/>
      <c r="G24" s="56"/>
      <c r="H24" s="57"/>
      <c r="I24" s="17"/>
    </row>
    <row r="25" spans="1:9" x14ac:dyDescent="0.25">
      <c r="A25" s="49" t="s">
        <v>60</v>
      </c>
      <c r="B25" s="49"/>
      <c r="C25" s="49"/>
      <c r="D25" s="49"/>
      <c r="E25" s="49"/>
      <c r="F25" s="49"/>
      <c r="G25" s="49"/>
      <c r="H25" s="49"/>
      <c r="I25" s="18"/>
    </row>
    <row r="28" spans="1:9" x14ac:dyDescent="0.25">
      <c r="A28" s="37" t="s">
        <v>34</v>
      </c>
      <c r="B28" s="1" t="s">
        <v>35</v>
      </c>
    </row>
    <row r="29" spans="1:9" x14ac:dyDescent="0.25">
      <c r="A29" s="37" t="s">
        <v>10</v>
      </c>
      <c r="B29" s="1" t="s">
        <v>36</v>
      </c>
    </row>
    <row r="30" spans="1:9" x14ac:dyDescent="0.25">
      <c r="A30" s="37" t="s">
        <v>8</v>
      </c>
      <c r="B30" s="1" t="s">
        <v>37</v>
      </c>
    </row>
    <row r="31" spans="1:9" x14ac:dyDescent="0.25">
      <c r="A31" s="37" t="s">
        <v>38</v>
      </c>
      <c r="B31" s="1" t="s">
        <v>39</v>
      </c>
    </row>
    <row r="32" spans="1:9" x14ac:dyDescent="0.25">
      <c r="A32" s="38" t="s">
        <v>40</v>
      </c>
      <c r="B32" s="1" t="s">
        <v>41</v>
      </c>
    </row>
    <row r="33" spans="1:2" x14ac:dyDescent="0.25">
      <c r="A33" s="37" t="s">
        <v>42</v>
      </c>
      <c r="B33" s="1" t="s">
        <v>43</v>
      </c>
    </row>
    <row r="34" spans="1:2" x14ac:dyDescent="0.25">
      <c r="A34" s="37" t="s">
        <v>4</v>
      </c>
      <c r="B34" s="1" t="s">
        <v>44</v>
      </c>
    </row>
    <row r="35" spans="1:2" x14ac:dyDescent="0.25">
      <c r="A35" s="37" t="s">
        <v>5</v>
      </c>
      <c r="B35" s="1" t="s">
        <v>45</v>
      </c>
    </row>
    <row r="36" spans="1:2" x14ac:dyDescent="0.25">
      <c r="A36" s="37" t="s">
        <v>6</v>
      </c>
      <c r="B36" s="1" t="s">
        <v>46</v>
      </c>
    </row>
    <row r="37" spans="1:2" x14ac:dyDescent="0.25">
      <c r="A37" s="37" t="s">
        <v>7</v>
      </c>
      <c r="B37" s="1" t="s">
        <v>47</v>
      </c>
    </row>
    <row r="38" spans="1:2" x14ac:dyDescent="0.25">
      <c r="A38" s="39" t="s">
        <v>48</v>
      </c>
      <c r="B38" s="1" t="s">
        <v>49</v>
      </c>
    </row>
  </sheetData>
  <mergeCells count="5">
    <mergeCell ref="A25:H25"/>
    <mergeCell ref="A24:H24"/>
    <mergeCell ref="F3:G3"/>
    <mergeCell ref="A2:H2"/>
    <mergeCell ref="A23:H23"/>
  </mergeCells>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workbookViewId="0">
      <selection activeCell="C12" sqref="C12"/>
    </sheetView>
  </sheetViews>
  <sheetFormatPr defaultRowHeight="15" x14ac:dyDescent="0.25"/>
  <cols>
    <col min="1" max="1" width="29.42578125" bestFit="1" customWidth="1"/>
    <col min="2" max="2" width="16.140625" customWidth="1"/>
    <col min="5" max="5" width="17.42578125" customWidth="1"/>
  </cols>
  <sheetData>
    <row r="1" spans="1:2" x14ac:dyDescent="0.25">
      <c r="A1" s="22" t="s">
        <v>13</v>
      </c>
      <c r="B1" s="23">
        <f>+'ASL 1'!G7+'ASL2'!G5+'ASL 3'!G5+'ASL 4'!G5+'ASL 5'!G5+'ASL 6'!G5+'ASL 7'!G5+'ASL 8'!G5</f>
        <v>-20414.327000000001</v>
      </c>
    </row>
    <row r="2" spans="1:2" x14ac:dyDescent="0.25">
      <c r="A2" s="22" t="s">
        <v>14</v>
      </c>
      <c r="B2" s="23">
        <f>+'ASL 1'!G8+'ASL2'!G6+'ASL 3'!G6+'ASL 4'!G6+'ASL 5'!G6+'ASL 6'!G6+'ASL 7'!G6+'ASL 8'!G6+'AO BZ'!G6+'AOU SS'!G6+'AOU CA'!G6</f>
        <v>-12223.226694729465</v>
      </c>
    </row>
    <row r="3" spans="1:2" x14ac:dyDescent="0.25">
      <c r="A3" s="22" t="s">
        <v>18</v>
      </c>
      <c r="B3" s="23">
        <f>'ASL 1'!G7+'ASL2'!G7+'ASL 3'!G7+'ASL 4'!G7+'ASL 5'!G7+'ASL 6'!G7+'ASL 7'!G7+'ASL 8'!G7+'AO BZ'!G5+'AOU SS'!G5+'AOU CA'!G5</f>
        <v>-17300</v>
      </c>
    </row>
    <row r="4" spans="1:2" x14ac:dyDescent="0.25">
      <c r="A4" s="22" t="s">
        <v>19</v>
      </c>
      <c r="B4" s="23">
        <f>+'ASL 1'!G10+'ASL2'!G8+'ASL 3'!G8+'ASL 4'!G8+'ASL 5'!G8+'ASL 6'!G8+'ASL 7'!G8+'ASL 8'!G8</f>
        <v>-7564.2608218900605</v>
      </c>
    </row>
    <row r="5" spans="1:2" x14ac:dyDescent="0.25">
      <c r="A5" s="22" t="s">
        <v>15</v>
      </c>
      <c r="B5" s="23">
        <f>+'ASL 1'!G11+'ASL2'!G9+'ASL 3'!G9+'ASL 4'!G9+'ASL 5'!G9+'ASL 6'!G9+'ASL 7'!G9+'ASL 8'!G9</f>
        <v>-2876</v>
      </c>
    </row>
    <row r="6" spans="1:2" x14ac:dyDescent="0.25">
      <c r="A6" s="22"/>
      <c r="B6" s="23">
        <f>SUM(B1:B5)</f>
        <v>-60377.814516619532</v>
      </c>
    </row>
    <row r="8" spans="1:2" x14ac:dyDescent="0.25">
      <c r="B8">
        <v>3250</v>
      </c>
    </row>
    <row r="9" spans="1:2" x14ac:dyDescent="0.25">
      <c r="B9" s="24">
        <f>-B6+B8</f>
        <v>63627.814516619532</v>
      </c>
    </row>
    <row r="32" spans="1:1" x14ac:dyDescent="0.25">
      <c r="A32" t="s">
        <v>61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2"/>
  <sheetViews>
    <sheetView workbookViewId="0">
      <selection activeCell="A29" sqref="A29:XFD29"/>
    </sheetView>
  </sheetViews>
  <sheetFormatPr defaultRowHeight="15" x14ac:dyDescent="0.25"/>
  <sheetData>
    <row r="32" spans="1:1" x14ac:dyDescent="0.25">
      <c r="A32" t="s">
        <v>61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topLeftCell="A13" zoomScaleNormal="100" zoomScaleSheetLayoutView="100" workbookViewId="0">
      <selection activeCell="F18" sqref="F18"/>
    </sheetView>
  </sheetViews>
  <sheetFormatPr defaultRowHeight="15" x14ac:dyDescent="0.25"/>
  <cols>
    <col min="1" max="1" width="35.7109375" bestFit="1" customWidth="1"/>
    <col min="2" max="2" width="10.5703125" style="1" bestFit="1" customWidth="1"/>
    <col min="3" max="3" width="14.28515625" style="1" customWidth="1"/>
    <col min="4" max="4" width="10.5703125" style="1" customWidth="1"/>
    <col min="5" max="5" width="9.7109375" bestFit="1" customWidth="1"/>
    <col min="6" max="6" width="56.140625" customWidth="1"/>
    <col min="7" max="7" width="11.42578125" style="1" bestFit="1" customWidth="1"/>
  </cols>
  <sheetData>
    <row r="1" spans="1:10" x14ac:dyDescent="0.25">
      <c r="H1" t="s">
        <v>24</v>
      </c>
    </row>
    <row r="2" spans="1:10" x14ac:dyDescent="0.25">
      <c r="A2" s="50" t="s">
        <v>68</v>
      </c>
      <c r="B2" s="51"/>
      <c r="C2" s="51"/>
      <c r="D2" s="51"/>
      <c r="E2" s="51"/>
      <c r="F2" s="51"/>
      <c r="G2" s="51"/>
      <c r="H2" s="52"/>
    </row>
    <row r="3" spans="1:10" s="9" customFormat="1" x14ac:dyDescent="0.25">
      <c r="A3" s="10" t="s">
        <v>3</v>
      </c>
      <c r="B3" s="20" t="s">
        <v>26</v>
      </c>
      <c r="C3" s="20" t="s">
        <v>27</v>
      </c>
      <c r="D3" s="20" t="s">
        <v>28</v>
      </c>
      <c r="E3" s="21" t="s">
        <v>29</v>
      </c>
      <c r="F3" s="54" t="s">
        <v>1</v>
      </c>
      <c r="G3" s="54"/>
      <c r="H3" s="21" t="s">
        <v>2</v>
      </c>
    </row>
    <row r="4" spans="1:10" s="9" customFormat="1" x14ac:dyDescent="0.25">
      <c r="A4" s="27"/>
      <c r="B4" s="20"/>
      <c r="C4" s="20"/>
      <c r="D4" s="20"/>
      <c r="E4" s="21"/>
      <c r="F4" s="4" t="s">
        <v>30</v>
      </c>
      <c r="G4" s="28"/>
      <c r="H4" s="21"/>
    </row>
    <row r="5" spans="1:10" x14ac:dyDescent="0.25">
      <c r="A5" s="4"/>
      <c r="B5" s="5"/>
      <c r="C5" s="5"/>
      <c r="D5" s="5"/>
      <c r="E5" s="6"/>
      <c r="F5" s="4" t="s">
        <v>13</v>
      </c>
      <c r="G5" s="5">
        <f>-(194.818+682.719)</f>
        <v>-877.53700000000003</v>
      </c>
      <c r="H5" s="6"/>
    </row>
    <row r="6" spans="1:10" x14ac:dyDescent="0.25">
      <c r="A6" s="4"/>
      <c r="B6" s="5"/>
      <c r="C6" s="5"/>
      <c r="D6" s="5"/>
      <c r="E6" s="4"/>
      <c r="F6" s="4" t="s">
        <v>14</v>
      </c>
      <c r="G6" s="5">
        <v>-235</v>
      </c>
      <c r="H6" s="4"/>
    </row>
    <row r="7" spans="1:10" x14ac:dyDescent="0.25">
      <c r="A7" s="4"/>
      <c r="B7" s="5"/>
      <c r="C7" s="5"/>
      <c r="D7" s="5"/>
      <c r="E7" s="4"/>
      <c r="F7" s="4" t="s">
        <v>18</v>
      </c>
      <c r="G7" s="5">
        <v>-1919</v>
      </c>
      <c r="H7" s="4"/>
    </row>
    <row r="8" spans="1:10" x14ac:dyDescent="0.25">
      <c r="A8" s="4"/>
      <c r="B8" s="5"/>
      <c r="C8" s="5"/>
      <c r="D8" s="5"/>
      <c r="E8" s="4"/>
      <c r="F8" s="4" t="s">
        <v>19</v>
      </c>
      <c r="G8" s="5">
        <v>-119.297537266452</v>
      </c>
      <c r="H8" s="4"/>
    </row>
    <row r="9" spans="1:10" x14ac:dyDescent="0.25">
      <c r="A9" s="4"/>
      <c r="B9" s="5"/>
      <c r="C9" s="5"/>
      <c r="D9" s="5"/>
      <c r="E9" s="4"/>
      <c r="F9" s="4" t="s">
        <v>20</v>
      </c>
      <c r="G9" s="5">
        <v>0</v>
      </c>
      <c r="H9" s="4"/>
    </row>
    <row r="10" spans="1:10" ht="17.25" x14ac:dyDescent="0.25">
      <c r="A10" s="4"/>
      <c r="B10" s="5"/>
      <c r="C10" s="5"/>
      <c r="D10" s="5"/>
      <c r="E10" s="4"/>
      <c r="F10" s="32" t="s">
        <v>51</v>
      </c>
      <c r="G10" s="5">
        <f>SUM(G5:G9)</f>
        <v>-3150.8345372664521</v>
      </c>
      <c r="H10" s="4"/>
    </row>
    <row r="11" spans="1:10" x14ac:dyDescent="0.25">
      <c r="A11" s="4"/>
      <c r="B11" s="5"/>
      <c r="C11" s="5"/>
      <c r="D11" s="5"/>
      <c r="E11" s="4"/>
      <c r="F11" s="15" t="s">
        <v>31</v>
      </c>
      <c r="G11" s="5">
        <f>+IF((D14-C14)&gt;0,(C14-D14),0)</f>
        <v>-5442</v>
      </c>
      <c r="H11" s="4"/>
    </row>
    <row r="12" spans="1:10" x14ac:dyDescent="0.25">
      <c r="A12" s="4"/>
      <c r="B12" s="5"/>
      <c r="C12" s="5"/>
      <c r="D12" s="5"/>
      <c r="E12" s="4"/>
      <c r="F12" s="4"/>
      <c r="G12" s="5"/>
      <c r="H12" s="4"/>
    </row>
    <row r="13" spans="1:10" x14ac:dyDescent="0.25">
      <c r="A13" s="4"/>
      <c r="B13" s="5"/>
      <c r="C13" s="5"/>
      <c r="D13" s="5"/>
      <c r="E13" s="4"/>
      <c r="F13" s="33" t="s">
        <v>32</v>
      </c>
      <c r="G13" s="34">
        <f>G10+G11+G12</f>
        <v>-8592.8345372664517</v>
      </c>
      <c r="H13" s="33"/>
    </row>
    <row r="14" spans="1:10" ht="17.25" x14ac:dyDescent="0.25">
      <c r="A14" s="33" t="s">
        <v>4</v>
      </c>
      <c r="B14" s="34">
        <v>233619</v>
      </c>
      <c r="C14" s="34">
        <v>231541</v>
      </c>
      <c r="D14" s="34">
        <v>236983</v>
      </c>
      <c r="E14" s="35">
        <f>D14-B14</f>
        <v>3364</v>
      </c>
      <c r="F14" s="33" t="s">
        <v>52</v>
      </c>
      <c r="G14" s="34"/>
      <c r="H14" s="35">
        <f>D14+G13</f>
        <v>228390.16546273354</v>
      </c>
      <c r="J14" s="24"/>
    </row>
    <row r="15" spans="1:10" x14ac:dyDescent="0.25">
      <c r="A15" s="4" t="s">
        <v>5</v>
      </c>
      <c r="B15" s="5">
        <v>-180</v>
      </c>
      <c r="C15" s="5">
        <v>-198</v>
      </c>
      <c r="D15" s="5">
        <v>-100</v>
      </c>
      <c r="E15" s="6">
        <f t="shared" ref="E15:E18" si="0">D15-B15</f>
        <v>80</v>
      </c>
      <c r="F15" s="4"/>
      <c r="H15" s="6"/>
    </row>
    <row r="16" spans="1:10" x14ac:dyDescent="0.25">
      <c r="A16" s="4" t="s">
        <v>6</v>
      </c>
      <c r="B16" s="5">
        <v>-615</v>
      </c>
      <c r="C16" s="5">
        <v>-994</v>
      </c>
      <c r="D16" s="5">
        <v>-631</v>
      </c>
      <c r="E16" s="6">
        <f t="shared" si="0"/>
        <v>-16</v>
      </c>
      <c r="F16" s="4"/>
      <c r="G16" s="5"/>
      <c r="H16" s="14"/>
    </row>
    <row r="17" spans="1:9" x14ac:dyDescent="0.25">
      <c r="A17" s="4" t="s">
        <v>7</v>
      </c>
      <c r="B17" s="5">
        <v>2018</v>
      </c>
      <c r="C17" s="5">
        <v>6130</v>
      </c>
      <c r="D17" s="5">
        <v>6471</v>
      </c>
      <c r="E17" s="6">
        <f>D17-B17</f>
        <v>4453</v>
      </c>
      <c r="F17" s="4"/>
      <c r="G17" s="5"/>
      <c r="H17" s="6"/>
    </row>
    <row r="18" spans="1:9" x14ac:dyDescent="0.25">
      <c r="A18" s="41" t="s">
        <v>33</v>
      </c>
      <c r="B18" s="34">
        <f>+B14-B15-B16+B17</f>
        <v>236432</v>
      </c>
      <c r="C18" s="34">
        <f>+C14-C15-C16+C17</f>
        <v>238863</v>
      </c>
      <c r="D18" s="34">
        <f>+D14-D15-D16+D17</f>
        <v>244185</v>
      </c>
      <c r="E18" s="35">
        <f t="shared" si="0"/>
        <v>7753</v>
      </c>
      <c r="F18" s="4"/>
      <c r="G18" s="5"/>
      <c r="H18" s="6"/>
    </row>
    <row r="19" spans="1:9" x14ac:dyDescent="0.25">
      <c r="A19" s="4" t="s">
        <v>8</v>
      </c>
      <c r="B19" s="5">
        <v>221337</v>
      </c>
      <c r="C19" s="5">
        <v>223889</v>
      </c>
      <c r="D19" s="5">
        <v>221130</v>
      </c>
      <c r="E19" s="6">
        <f>D19-B19</f>
        <v>-207</v>
      </c>
      <c r="F19" s="4"/>
      <c r="G19" s="5"/>
      <c r="H19" s="4"/>
    </row>
    <row r="20" spans="1:9" x14ac:dyDescent="0.25">
      <c r="A20" s="33" t="s">
        <v>9</v>
      </c>
      <c r="B20" s="34">
        <f>B19-B18</f>
        <v>-15095</v>
      </c>
      <c r="C20" s="34">
        <f>C19-C18</f>
        <v>-14974</v>
      </c>
      <c r="D20" s="34">
        <f>D19-D18</f>
        <v>-23055</v>
      </c>
      <c r="E20" s="35">
        <f>D20-B20</f>
        <v>-7960</v>
      </c>
      <c r="F20" s="4"/>
      <c r="G20" s="5"/>
      <c r="H20" s="4"/>
    </row>
    <row r="21" spans="1:9" x14ac:dyDescent="0.25">
      <c r="A21" s="4" t="s">
        <v>8</v>
      </c>
      <c r="B21" s="5">
        <f>B19</f>
        <v>221337</v>
      </c>
      <c r="C21" s="5">
        <f>C19</f>
        <v>223889</v>
      </c>
      <c r="D21" s="5">
        <f>+D19</f>
        <v>221130</v>
      </c>
      <c r="E21" s="6">
        <f>D21-B21</f>
        <v>-207</v>
      </c>
      <c r="G21" s="5"/>
      <c r="H21" s="4"/>
      <c r="I21" s="37"/>
    </row>
    <row r="22" spans="1:9" x14ac:dyDescent="0.25">
      <c r="A22" s="4" t="s">
        <v>10</v>
      </c>
      <c r="B22" s="5">
        <v>216002</v>
      </c>
      <c r="C22" s="5">
        <v>219273</v>
      </c>
      <c r="D22" s="5">
        <v>212103</v>
      </c>
      <c r="E22" s="6">
        <f>D22-B22</f>
        <v>-3899</v>
      </c>
      <c r="F22" s="4"/>
      <c r="G22" s="5"/>
      <c r="H22" s="4"/>
    </row>
    <row r="23" spans="1:9" x14ac:dyDescent="0.25">
      <c r="A23" s="4" t="s">
        <v>0</v>
      </c>
      <c r="B23" s="5">
        <f>B21-B22</f>
        <v>5335</v>
      </c>
      <c r="C23" s="5">
        <f>C21-C22</f>
        <v>4616</v>
      </c>
      <c r="D23" s="5">
        <f>D21-D22</f>
        <v>9027</v>
      </c>
      <c r="E23" s="6">
        <f>D23-B23</f>
        <v>3692</v>
      </c>
      <c r="F23" s="4"/>
      <c r="G23" s="5"/>
      <c r="H23" s="4"/>
    </row>
    <row r="24" spans="1:9" x14ac:dyDescent="0.25">
      <c r="A24" s="42" t="s">
        <v>11</v>
      </c>
      <c r="B24" s="5"/>
      <c r="C24" s="5"/>
      <c r="D24" s="5"/>
      <c r="E24" s="4"/>
      <c r="F24" s="4"/>
      <c r="G24" s="5"/>
      <c r="H24" s="4"/>
    </row>
    <row r="25" spans="1:9" x14ac:dyDescent="0.25">
      <c r="A25" s="43" t="s">
        <v>12</v>
      </c>
      <c r="B25" s="5">
        <v>17139</v>
      </c>
      <c r="C25" s="5">
        <v>19516</v>
      </c>
      <c r="D25" s="5">
        <v>19721</v>
      </c>
      <c r="E25" s="6">
        <f>D25-B25</f>
        <v>2582</v>
      </c>
      <c r="F25" s="4"/>
      <c r="G25" s="5"/>
      <c r="H25" s="4"/>
    </row>
    <row r="26" spans="1:9" ht="17.25" x14ac:dyDescent="0.25">
      <c r="A26" s="48" t="s">
        <v>62</v>
      </c>
      <c r="B26" s="5"/>
      <c r="C26" s="5">
        <v>658</v>
      </c>
      <c r="D26" s="5">
        <v>795.23896987862202</v>
      </c>
      <c r="E26" s="4"/>
      <c r="F26" s="4"/>
      <c r="G26" s="5"/>
      <c r="H26" s="4"/>
    </row>
    <row r="27" spans="1:9" x14ac:dyDescent="0.25">
      <c r="A27" s="42" t="s">
        <v>16</v>
      </c>
      <c r="B27" s="5"/>
      <c r="C27" s="5"/>
      <c r="D27" s="5"/>
      <c r="E27" s="4"/>
      <c r="F27" s="4"/>
      <c r="H27" s="4"/>
    </row>
    <row r="28" spans="1:9" x14ac:dyDescent="0.25">
      <c r="A28" s="4" t="s">
        <v>17</v>
      </c>
      <c r="B28" s="5">
        <v>5221</v>
      </c>
      <c r="C28" s="5">
        <v>5384</v>
      </c>
      <c r="D28" s="5">
        <v>5118</v>
      </c>
      <c r="E28" s="6">
        <f>D28-B28</f>
        <v>-103</v>
      </c>
      <c r="F28" s="4"/>
      <c r="G28" s="5"/>
      <c r="H28" s="4"/>
    </row>
    <row r="29" spans="1:9" ht="21.75" customHeight="1" x14ac:dyDescent="0.25">
      <c r="A29" s="55" t="s">
        <v>50</v>
      </c>
      <c r="B29" s="56"/>
      <c r="C29" s="56"/>
      <c r="D29" s="56"/>
      <c r="E29" s="56"/>
      <c r="F29" s="56"/>
      <c r="G29" s="56"/>
      <c r="H29" s="57"/>
    </row>
    <row r="30" spans="1:9" ht="45.75" customHeight="1" x14ac:dyDescent="0.25">
      <c r="A30" s="55" t="s">
        <v>53</v>
      </c>
      <c r="B30" s="56"/>
      <c r="C30" s="56"/>
      <c r="D30" s="56"/>
      <c r="E30" s="56"/>
      <c r="F30" s="56"/>
      <c r="G30" s="56"/>
      <c r="H30" s="57"/>
      <c r="I30" s="17"/>
    </row>
    <row r="31" spans="1:9" x14ac:dyDescent="0.25">
      <c r="A31" s="49" t="s">
        <v>60</v>
      </c>
      <c r="B31" s="49"/>
      <c r="C31" s="49"/>
      <c r="D31" s="49"/>
      <c r="E31" s="49"/>
      <c r="F31" s="49"/>
      <c r="G31" s="49"/>
      <c r="H31" s="49"/>
      <c r="I31" s="18"/>
    </row>
    <row r="34" spans="1:2" x14ac:dyDescent="0.25">
      <c r="A34" s="37" t="s">
        <v>34</v>
      </c>
      <c r="B34" s="1" t="s">
        <v>35</v>
      </c>
    </row>
    <row r="35" spans="1:2" x14ac:dyDescent="0.25">
      <c r="A35" s="37" t="s">
        <v>10</v>
      </c>
      <c r="B35" s="1" t="s">
        <v>36</v>
      </c>
    </row>
    <row r="36" spans="1:2" x14ac:dyDescent="0.25">
      <c r="A36" s="37" t="s">
        <v>8</v>
      </c>
      <c r="B36" s="1" t="s">
        <v>37</v>
      </c>
    </row>
    <row r="37" spans="1:2" x14ac:dyDescent="0.25">
      <c r="A37" s="37" t="s">
        <v>38</v>
      </c>
      <c r="B37" s="1" t="s">
        <v>39</v>
      </c>
    </row>
    <row r="38" spans="1:2" x14ac:dyDescent="0.25">
      <c r="A38" s="38" t="s">
        <v>40</v>
      </c>
      <c r="B38" s="1" t="s">
        <v>41</v>
      </c>
    </row>
    <row r="39" spans="1:2" x14ac:dyDescent="0.25">
      <c r="A39" s="37" t="s">
        <v>42</v>
      </c>
      <c r="B39" s="1" t="s">
        <v>43</v>
      </c>
    </row>
    <row r="40" spans="1:2" x14ac:dyDescent="0.25">
      <c r="A40" s="37" t="s">
        <v>4</v>
      </c>
      <c r="B40" s="1" t="s">
        <v>44</v>
      </c>
    </row>
    <row r="41" spans="1:2" x14ac:dyDescent="0.25">
      <c r="A41" s="37" t="s">
        <v>5</v>
      </c>
      <c r="B41" s="1" t="s">
        <v>45</v>
      </c>
    </row>
    <row r="42" spans="1:2" x14ac:dyDescent="0.25">
      <c r="A42" s="37" t="s">
        <v>6</v>
      </c>
      <c r="B42" s="1" t="s">
        <v>46</v>
      </c>
    </row>
    <row r="43" spans="1:2" x14ac:dyDescent="0.25">
      <c r="A43" s="37" t="s">
        <v>7</v>
      </c>
      <c r="B43" s="1" t="s">
        <v>47</v>
      </c>
    </row>
    <row r="44" spans="1:2" x14ac:dyDescent="0.25">
      <c r="A44" s="39" t="s">
        <v>48</v>
      </c>
      <c r="B44" s="1" t="s">
        <v>49</v>
      </c>
    </row>
  </sheetData>
  <mergeCells count="5">
    <mergeCell ref="F3:G3"/>
    <mergeCell ref="A2:H2"/>
    <mergeCell ref="A30:H30"/>
    <mergeCell ref="A31:H31"/>
    <mergeCell ref="A29:H29"/>
  </mergeCells>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tabSelected="1" zoomScaleNormal="100" zoomScaleSheetLayoutView="100" workbookViewId="0">
      <selection activeCell="F18" sqref="F18"/>
    </sheetView>
  </sheetViews>
  <sheetFormatPr defaultRowHeight="15" x14ac:dyDescent="0.25"/>
  <cols>
    <col min="1" max="1" width="24" bestFit="1" customWidth="1"/>
    <col min="2" max="2" width="10.5703125" style="1" bestFit="1" customWidth="1"/>
    <col min="3" max="3" width="14.28515625" style="1" customWidth="1"/>
    <col min="4" max="4" width="10.5703125" style="1" customWidth="1"/>
    <col min="5" max="5" width="9.7109375" bestFit="1" customWidth="1"/>
    <col min="6" max="6" width="56.140625" customWidth="1"/>
    <col min="7" max="7" width="11.42578125" style="1" bestFit="1" customWidth="1"/>
    <col min="8" max="8" width="10.140625" bestFit="1" customWidth="1"/>
  </cols>
  <sheetData>
    <row r="1" spans="1:9" x14ac:dyDescent="0.25">
      <c r="H1" t="s">
        <v>24</v>
      </c>
    </row>
    <row r="2" spans="1:9" x14ac:dyDescent="0.25">
      <c r="A2" s="50" t="s">
        <v>69</v>
      </c>
      <c r="B2" s="51"/>
      <c r="C2" s="51"/>
      <c r="D2" s="51"/>
      <c r="E2" s="51"/>
      <c r="F2" s="51"/>
      <c r="G2" s="51"/>
      <c r="H2" s="52"/>
    </row>
    <row r="3" spans="1:9" s="9" customFormat="1" x14ac:dyDescent="0.25">
      <c r="A3" s="10" t="s">
        <v>3</v>
      </c>
      <c r="B3" s="20" t="s">
        <v>26</v>
      </c>
      <c r="C3" s="20" t="s">
        <v>27</v>
      </c>
      <c r="D3" s="20" t="s">
        <v>28</v>
      </c>
      <c r="E3" s="21" t="s">
        <v>29</v>
      </c>
      <c r="F3" s="54" t="s">
        <v>1</v>
      </c>
      <c r="G3" s="54"/>
      <c r="H3" s="21" t="s">
        <v>2</v>
      </c>
    </row>
    <row r="4" spans="1:9" s="9" customFormat="1" x14ac:dyDescent="0.25">
      <c r="A4" s="27"/>
      <c r="B4" s="20"/>
      <c r="C4" s="20"/>
      <c r="D4" s="20"/>
      <c r="E4" s="21"/>
      <c r="F4" s="4" t="s">
        <v>30</v>
      </c>
      <c r="G4" s="28"/>
      <c r="H4" s="21"/>
    </row>
    <row r="5" spans="1:9" x14ac:dyDescent="0.25">
      <c r="A5" s="4"/>
      <c r="B5" s="5"/>
      <c r="C5" s="5"/>
      <c r="D5" s="5"/>
      <c r="E5" s="4"/>
      <c r="F5" s="4" t="s">
        <v>13</v>
      </c>
      <c r="G5" s="5">
        <f>-(1467.238+1074.502)</f>
        <v>-2541.7399999999998</v>
      </c>
      <c r="H5" s="4"/>
    </row>
    <row r="6" spans="1:9" x14ac:dyDescent="0.25">
      <c r="A6" s="4"/>
      <c r="B6" s="5"/>
      <c r="C6" s="5"/>
      <c r="D6" s="5"/>
      <c r="E6" s="6"/>
      <c r="F6" s="4" t="s">
        <v>14</v>
      </c>
      <c r="G6" s="5">
        <v>-531</v>
      </c>
      <c r="H6" s="4"/>
    </row>
    <row r="7" spans="1:9" x14ac:dyDescent="0.25">
      <c r="A7" s="4"/>
      <c r="B7" s="5"/>
      <c r="C7" s="5"/>
      <c r="D7" s="5"/>
      <c r="E7" s="6"/>
      <c r="F7" s="4" t="s">
        <v>18</v>
      </c>
      <c r="G7" s="5">
        <v>-2476</v>
      </c>
      <c r="H7" s="4"/>
      <c r="I7">
        <v>-8</v>
      </c>
    </row>
    <row r="8" spans="1:9" x14ac:dyDescent="0.25">
      <c r="A8" s="4"/>
      <c r="B8" s="5"/>
      <c r="C8" s="5"/>
      <c r="D8" s="5"/>
      <c r="E8" s="6"/>
      <c r="F8" s="4" t="s">
        <v>19</v>
      </c>
      <c r="G8" s="5">
        <v>-822.96015881322603</v>
      </c>
      <c r="H8" s="4"/>
    </row>
    <row r="9" spans="1:9" x14ac:dyDescent="0.25">
      <c r="A9" s="4"/>
      <c r="B9" s="5"/>
      <c r="C9" s="5"/>
      <c r="D9" s="5"/>
      <c r="E9" s="6"/>
      <c r="F9" s="4" t="s">
        <v>21</v>
      </c>
      <c r="G9" s="5">
        <v>-915</v>
      </c>
      <c r="H9" s="4"/>
    </row>
    <row r="10" spans="1:9" ht="17.25" x14ac:dyDescent="0.25">
      <c r="A10" s="4"/>
      <c r="B10" s="5"/>
      <c r="C10" s="5"/>
      <c r="D10" s="5"/>
      <c r="E10" s="6"/>
      <c r="F10" s="32" t="s">
        <v>51</v>
      </c>
      <c r="G10" s="5">
        <f>SUM(G5:G9)</f>
        <v>-7286.7001588132262</v>
      </c>
      <c r="H10" s="4"/>
    </row>
    <row r="11" spans="1:9" x14ac:dyDescent="0.25">
      <c r="A11" s="4"/>
      <c r="B11" s="5"/>
      <c r="C11" s="5"/>
      <c r="D11" s="5"/>
      <c r="E11" s="6"/>
      <c r="F11" s="15" t="s">
        <v>31</v>
      </c>
      <c r="G11" s="5">
        <f>+IF((D14-C14)&gt;0,(C14-D14),0)</f>
        <v>-4294</v>
      </c>
      <c r="H11" s="4"/>
    </row>
    <row r="12" spans="1:9" x14ac:dyDescent="0.25">
      <c r="A12" s="4"/>
      <c r="B12" s="5"/>
      <c r="C12" s="5"/>
      <c r="D12" s="5"/>
      <c r="E12" s="6"/>
      <c r="F12" s="4" t="s">
        <v>23</v>
      </c>
      <c r="G12" s="5"/>
      <c r="H12" s="4"/>
    </row>
    <row r="13" spans="1:9" x14ac:dyDescent="0.25">
      <c r="A13" s="4"/>
      <c r="B13" s="5"/>
      <c r="C13" s="5"/>
      <c r="D13" s="5"/>
      <c r="E13" s="6"/>
      <c r="F13" s="33" t="s">
        <v>32</v>
      </c>
      <c r="G13" s="34">
        <f>G10+G11+G12</f>
        <v>-11580.700158813226</v>
      </c>
      <c r="H13" s="33"/>
    </row>
    <row r="14" spans="1:9" ht="17.25" x14ac:dyDescent="0.25">
      <c r="A14" s="4" t="s">
        <v>4</v>
      </c>
      <c r="B14" s="5">
        <v>332009</v>
      </c>
      <c r="C14" s="5">
        <v>324574</v>
      </c>
      <c r="D14" s="5">
        <v>328868</v>
      </c>
      <c r="E14" s="6">
        <f>D14-B14</f>
        <v>-3141</v>
      </c>
      <c r="F14" s="33" t="s">
        <v>52</v>
      </c>
      <c r="G14" s="34"/>
      <c r="H14" s="35">
        <f>D14+G13</f>
        <v>317287.29984118679</v>
      </c>
    </row>
    <row r="15" spans="1:9" x14ac:dyDescent="0.25">
      <c r="A15" s="4" t="s">
        <v>5</v>
      </c>
      <c r="B15" s="5">
        <v>189</v>
      </c>
      <c r="C15" s="5">
        <v>1024</v>
      </c>
      <c r="D15" s="5">
        <v>1004</v>
      </c>
      <c r="E15" s="6">
        <f>D15-B15</f>
        <v>815</v>
      </c>
      <c r="F15" s="4"/>
      <c r="G15" s="5"/>
      <c r="H15" s="14"/>
    </row>
    <row r="16" spans="1:9" x14ac:dyDescent="0.25">
      <c r="A16" s="4" t="s">
        <v>6</v>
      </c>
      <c r="B16" s="5">
        <v>259</v>
      </c>
      <c r="C16" s="5">
        <v>16087</v>
      </c>
      <c r="D16" s="5">
        <v>4858</v>
      </c>
      <c r="E16" s="6">
        <f>D16-B16</f>
        <v>4599</v>
      </c>
      <c r="F16" s="4"/>
      <c r="G16" s="5"/>
      <c r="H16" s="14"/>
    </row>
    <row r="17" spans="1:14" x14ac:dyDescent="0.25">
      <c r="A17" s="4" t="s">
        <v>7</v>
      </c>
      <c r="B17" s="5">
        <v>2841</v>
      </c>
      <c r="C17" s="5">
        <v>9616</v>
      </c>
      <c r="D17" s="5">
        <v>9374</v>
      </c>
      <c r="E17" s="6">
        <f>D17-B17</f>
        <v>6533</v>
      </c>
      <c r="F17" s="4"/>
      <c r="G17" s="5"/>
      <c r="H17" s="6"/>
    </row>
    <row r="18" spans="1:14" x14ac:dyDescent="0.25">
      <c r="A18" s="7" t="s">
        <v>33</v>
      </c>
      <c r="B18" s="5">
        <f>+B14-B15-B16+B17</f>
        <v>334402</v>
      </c>
      <c r="C18" s="5">
        <f>+C14-C15-C16+C17</f>
        <v>317079</v>
      </c>
      <c r="D18" s="5">
        <f>+D14-D15-D16+D17</f>
        <v>332380</v>
      </c>
      <c r="E18" s="5">
        <f>+D18-B18</f>
        <v>-2022</v>
      </c>
      <c r="F18" s="4"/>
      <c r="G18" s="5"/>
      <c r="H18" s="6"/>
      <c r="N18">
        <v>1000</v>
      </c>
    </row>
    <row r="19" spans="1:14" x14ac:dyDescent="0.25">
      <c r="A19" s="4" t="s">
        <v>8</v>
      </c>
      <c r="B19" s="5">
        <v>296956</v>
      </c>
      <c r="C19" s="5">
        <v>283950</v>
      </c>
      <c r="D19" s="5">
        <v>293592</v>
      </c>
      <c r="E19" s="6">
        <f>D19-B19</f>
        <v>-3364</v>
      </c>
      <c r="F19" s="4"/>
      <c r="G19" s="5"/>
      <c r="H19" s="4"/>
    </row>
    <row r="20" spans="1:14" x14ac:dyDescent="0.25">
      <c r="A20" s="4" t="s">
        <v>9</v>
      </c>
      <c r="B20" s="5">
        <f>B19-B18</f>
        <v>-37446</v>
      </c>
      <c r="C20" s="5">
        <f>C19-C18</f>
        <v>-33129</v>
      </c>
      <c r="D20" s="5">
        <f>D19-D18</f>
        <v>-38788</v>
      </c>
      <c r="E20" s="6">
        <f>D20-B20</f>
        <v>-1342</v>
      </c>
      <c r="F20" s="4"/>
      <c r="G20" s="5"/>
      <c r="H20" s="4"/>
    </row>
    <row r="21" spans="1:14" x14ac:dyDescent="0.25">
      <c r="A21" s="4" t="s">
        <v>8</v>
      </c>
      <c r="B21" s="5">
        <f>B19</f>
        <v>296956</v>
      </c>
      <c r="C21" s="5">
        <f>C19</f>
        <v>283950</v>
      </c>
      <c r="D21" s="5">
        <f>D19</f>
        <v>293592</v>
      </c>
      <c r="E21" s="6">
        <f t="shared" ref="E21:E22" si="0">D21-B21</f>
        <v>-3364</v>
      </c>
      <c r="F21" s="4"/>
      <c r="G21" s="5"/>
      <c r="H21" s="4"/>
    </row>
    <row r="22" spans="1:14" x14ac:dyDescent="0.25">
      <c r="A22" s="4" t="s">
        <v>10</v>
      </c>
      <c r="B22" s="5">
        <v>289801</v>
      </c>
      <c r="C22" s="5">
        <v>277380</v>
      </c>
      <c r="D22" s="5">
        <v>283190</v>
      </c>
      <c r="E22" s="6">
        <f t="shared" si="0"/>
        <v>-6611</v>
      </c>
      <c r="F22" s="4"/>
      <c r="G22" s="5"/>
      <c r="H22" s="4"/>
    </row>
    <row r="23" spans="1:14" x14ac:dyDescent="0.25">
      <c r="A23" s="4" t="s">
        <v>0</v>
      </c>
      <c r="B23" s="5">
        <f>B21-B22</f>
        <v>7155</v>
      </c>
      <c r="C23" s="5">
        <f>C21-C22</f>
        <v>6570</v>
      </c>
      <c r="D23" s="5">
        <f>D21-D22</f>
        <v>10402</v>
      </c>
      <c r="E23" s="6">
        <f>D23-B23</f>
        <v>3247</v>
      </c>
      <c r="F23" s="4"/>
      <c r="G23" s="5"/>
      <c r="H23" s="4"/>
    </row>
    <row r="24" spans="1:14" x14ac:dyDescent="0.25">
      <c r="A24" s="10" t="s">
        <v>11</v>
      </c>
      <c r="B24" s="5"/>
      <c r="C24" s="5"/>
      <c r="D24" s="5"/>
      <c r="E24" s="6"/>
      <c r="F24" s="4"/>
      <c r="G24" s="5"/>
      <c r="H24" s="4"/>
    </row>
    <row r="25" spans="1:14" x14ac:dyDescent="0.25">
      <c r="A25" s="4" t="s">
        <v>12</v>
      </c>
      <c r="B25" s="5">
        <v>29031</v>
      </c>
      <c r="C25" s="5">
        <v>37530</v>
      </c>
      <c r="D25" s="5">
        <v>33553</v>
      </c>
      <c r="E25" s="6">
        <f>D25-B25</f>
        <v>4522</v>
      </c>
      <c r="F25" s="4"/>
      <c r="G25" s="5"/>
      <c r="H25" s="4"/>
    </row>
    <row r="26" spans="1:14" ht="17.25" x14ac:dyDescent="0.25">
      <c r="A26" s="48" t="s">
        <v>62</v>
      </c>
      <c r="B26" s="5"/>
      <c r="C26" s="5">
        <v>2689.8470000000002</v>
      </c>
      <c r="D26" s="5">
        <v>3373.8820862553098</v>
      </c>
      <c r="E26" s="6"/>
      <c r="F26" s="4"/>
      <c r="G26" s="5"/>
      <c r="H26" s="4"/>
    </row>
    <row r="27" spans="1:14" x14ac:dyDescent="0.25">
      <c r="A27" s="10" t="s">
        <v>16</v>
      </c>
      <c r="B27" s="5"/>
      <c r="C27" s="5"/>
      <c r="D27" s="5"/>
      <c r="E27" s="6"/>
      <c r="F27" s="4"/>
      <c r="G27" s="5"/>
      <c r="H27" s="4"/>
    </row>
    <row r="28" spans="1:14" x14ac:dyDescent="0.25">
      <c r="A28" s="4" t="s">
        <v>17</v>
      </c>
      <c r="B28" s="5">
        <v>8214</v>
      </c>
      <c r="C28" s="5">
        <v>7709</v>
      </c>
      <c r="D28" s="5">
        <v>8273</v>
      </c>
      <c r="E28" s="6">
        <f t="shared" ref="E28" si="1">D28-B28</f>
        <v>59</v>
      </c>
      <c r="F28" s="4"/>
      <c r="G28" s="5"/>
      <c r="H28" s="4"/>
    </row>
    <row r="29" spans="1:14" ht="21.75" customHeight="1" x14ac:dyDescent="0.25">
      <c r="A29" s="55" t="s">
        <v>50</v>
      </c>
      <c r="B29" s="56"/>
      <c r="C29" s="56"/>
      <c r="D29" s="56"/>
      <c r="E29" s="56"/>
      <c r="F29" s="56"/>
      <c r="G29" s="56"/>
      <c r="H29" s="57"/>
    </row>
    <row r="30" spans="1:14" ht="45.75" customHeight="1" x14ac:dyDescent="0.25">
      <c r="A30" s="55" t="s">
        <v>53</v>
      </c>
      <c r="B30" s="56"/>
      <c r="C30" s="56"/>
      <c r="D30" s="56"/>
      <c r="E30" s="56"/>
      <c r="F30" s="56"/>
      <c r="G30" s="56"/>
      <c r="H30" s="57"/>
      <c r="I30" s="17"/>
    </row>
    <row r="31" spans="1:14" x14ac:dyDescent="0.25">
      <c r="A31" s="49" t="s">
        <v>60</v>
      </c>
      <c r="B31" s="49"/>
      <c r="C31" s="49"/>
      <c r="D31" s="49"/>
      <c r="E31" s="49"/>
      <c r="F31" s="49"/>
      <c r="G31" s="49"/>
      <c r="H31" s="49"/>
      <c r="I31" s="18"/>
    </row>
    <row r="35" spans="1:2" x14ac:dyDescent="0.25">
      <c r="A35" s="37" t="s">
        <v>34</v>
      </c>
      <c r="B35" s="1" t="s">
        <v>35</v>
      </c>
    </row>
    <row r="36" spans="1:2" x14ac:dyDescent="0.25">
      <c r="A36" s="37" t="s">
        <v>10</v>
      </c>
      <c r="B36" s="1" t="s">
        <v>36</v>
      </c>
    </row>
    <row r="37" spans="1:2" x14ac:dyDescent="0.25">
      <c r="A37" s="37" t="s">
        <v>8</v>
      </c>
      <c r="B37" s="1" t="s">
        <v>37</v>
      </c>
    </row>
    <row r="38" spans="1:2" x14ac:dyDescent="0.25">
      <c r="A38" s="37" t="s">
        <v>38</v>
      </c>
      <c r="B38" s="1" t="s">
        <v>39</v>
      </c>
    </row>
    <row r="39" spans="1:2" x14ac:dyDescent="0.25">
      <c r="A39" s="38" t="s">
        <v>40</v>
      </c>
      <c r="B39" s="1" t="s">
        <v>41</v>
      </c>
    </row>
    <row r="40" spans="1:2" x14ac:dyDescent="0.25">
      <c r="A40" s="37" t="s">
        <v>42</v>
      </c>
      <c r="B40" s="1" t="s">
        <v>43</v>
      </c>
    </row>
    <row r="41" spans="1:2" x14ac:dyDescent="0.25">
      <c r="A41" s="37" t="s">
        <v>4</v>
      </c>
      <c r="B41" s="1" t="s">
        <v>44</v>
      </c>
    </row>
    <row r="42" spans="1:2" x14ac:dyDescent="0.25">
      <c r="A42" s="37" t="s">
        <v>5</v>
      </c>
      <c r="B42" s="1" t="s">
        <v>45</v>
      </c>
    </row>
    <row r="43" spans="1:2" x14ac:dyDescent="0.25">
      <c r="A43" s="37" t="s">
        <v>6</v>
      </c>
      <c r="B43" s="1" t="s">
        <v>46</v>
      </c>
    </row>
    <row r="44" spans="1:2" x14ac:dyDescent="0.25">
      <c r="A44" s="37" t="s">
        <v>7</v>
      </c>
      <c r="B44" s="1" t="s">
        <v>47</v>
      </c>
    </row>
    <row r="45" spans="1:2" x14ac:dyDescent="0.25">
      <c r="A45" s="39" t="s">
        <v>48</v>
      </c>
      <c r="B45" s="1" t="s">
        <v>49</v>
      </c>
    </row>
  </sheetData>
  <mergeCells count="5">
    <mergeCell ref="A29:H29"/>
    <mergeCell ref="A31:H31"/>
    <mergeCell ref="F3:G3"/>
    <mergeCell ref="A2:H2"/>
    <mergeCell ref="A30:H30"/>
  </mergeCells>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zoomScaleNormal="100" zoomScaleSheetLayoutView="100" workbookViewId="0">
      <selection activeCell="F18" sqref="F18"/>
    </sheetView>
  </sheetViews>
  <sheetFormatPr defaultRowHeight="15" x14ac:dyDescent="0.25"/>
  <cols>
    <col min="1" max="1" width="24" bestFit="1" customWidth="1"/>
    <col min="2" max="2" width="10.140625" style="1" bestFit="1" customWidth="1"/>
    <col min="3" max="3" width="14.28515625" style="1" customWidth="1"/>
    <col min="4" max="4" width="10.140625" style="1" customWidth="1"/>
    <col min="5" max="5" width="9.7109375" bestFit="1" customWidth="1"/>
    <col min="6" max="6" width="56.140625" customWidth="1"/>
    <col min="7" max="7" width="11.42578125" style="1" bestFit="1" customWidth="1"/>
    <col min="8" max="8" width="9.7109375" bestFit="1" customWidth="1"/>
  </cols>
  <sheetData>
    <row r="1" spans="1:9" x14ac:dyDescent="0.25">
      <c r="H1" t="s">
        <v>24</v>
      </c>
    </row>
    <row r="2" spans="1:9" x14ac:dyDescent="0.25">
      <c r="A2" s="50" t="s">
        <v>70</v>
      </c>
      <c r="B2" s="51"/>
      <c r="C2" s="51"/>
      <c r="D2" s="51"/>
      <c r="E2" s="51"/>
      <c r="F2" s="51"/>
      <c r="G2" s="51"/>
      <c r="H2" s="52"/>
    </row>
    <row r="3" spans="1:9" s="9" customFormat="1" x14ac:dyDescent="0.25">
      <c r="A3" s="10" t="s">
        <v>3</v>
      </c>
      <c r="B3" s="20" t="s">
        <v>26</v>
      </c>
      <c r="C3" s="20" t="s">
        <v>27</v>
      </c>
      <c r="D3" s="20" t="s">
        <v>28</v>
      </c>
      <c r="E3" s="21" t="s">
        <v>29</v>
      </c>
      <c r="F3" s="54" t="s">
        <v>1</v>
      </c>
      <c r="G3" s="54"/>
      <c r="H3" s="21" t="s">
        <v>2</v>
      </c>
    </row>
    <row r="4" spans="1:9" s="9" customFormat="1" x14ac:dyDescent="0.25">
      <c r="A4" s="27"/>
      <c r="B4" s="20"/>
      <c r="C4" s="20"/>
      <c r="D4" s="20"/>
      <c r="E4" s="21"/>
      <c r="F4" s="4" t="s">
        <v>30</v>
      </c>
      <c r="G4" s="28"/>
      <c r="H4" s="21"/>
    </row>
    <row r="5" spans="1:9" x14ac:dyDescent="0.25">
      <c r="A5" s="12"/>
      <c r="B5" s="3"/>
      <c r="C5" s="5"/>
      <c r="D5" s="5"/>
      <c r="E5" s="4"/>
      <c r="F5" s="4" t="s">
        <v>13</v>
      </c>
      <c r="G5" s="5">
        <f>-(804.47+541.604)</f>
        <v>-1346.0740000000001</v>
      </c>
      <c r="H5" s="4"/>
    </row>
    <row r="6" spans="1:9" x14ac:dyDescent="0.25">
      <c r="A6" s="12"/>
      <c r="B6" s="3"/>
      <c r="C6" s="5"/>
      <c r="D6" s="5"/>
      <c r="E6" s="4"/>
      <c r="F6" s="4" t="s">
        <v>14</v>
      </c>
      <c r="G6" s="5">
        <v>0</v>
      </c>
      <c r="H6" s="4"/>
    </row>
    <row r="7" spans="1:9" x14ac:dyDescent="0.25">
      <c r="A7" s="12"/>
      <c r="B7" s="3"/>
      <c r="C7" s="5"/>
      <c r="D7" s="5"/>
      <c r="E7" s="4"/>
      <c r="F7" s="4" t="s">
        <v>18</v>
      </c>
      <c r="G7" s="5">
        <v>-835</v>
      </c>
      <c r="H7" s="4"/>
      <c r="I7">
        <v>-2</v>
      </c>
    </row>
    <row r="8" spans="1:9" x14ac:dyDescent="0.25">
      <c r="A8" s="12"/>
      <c r="B8" s="3"/>
      <c r="C8" s="5"/>
      <c r="D8" s="5"/>
      <c r="E8" s="4"/>
      <c r="F8" s="4" t="s">
        <v>19</v>
      </c>
      <c r="G8" s="5">
        <v>-140.57132567645101</v>
      </c>
      <c r="H8" s="4"/>
    </row>
    <row r="9" spans="1:9" x14ac:dyDescent="0.25">
      <c r="A9" s="12"/>
      <c r="B9" s="3"/>
      <c r="C9" s="5"/>
      <c r="D9" s="5"/>
      <c r="E9" s="4"/>
      <c r="F9" s="4" t="s">
        <v>15</v>
      </c>
      <c r="G9" s="5">
        <v>-410</v>
      </c>
      <c r="H9" s="4"/>
    </row>
    <row r="10" spans="1:9" ht="17.25" x14ac:dyDescent="0.25">
      <c r="A10" s="27"/>
      <c r="B10" s="3"/>
      <c r="C10" s="5"/>
      <c r="D10" s="5"/>
      <c r="E10" s="4"/>
      <c r="F10" s="32" t="s">
        <v>51</v>
      </c>
      <c r="G10" s="34">
        <f>SUM(G5:G9)</f>
        <v>-2731.6453256764512</v>
      </c>
      <c r="H10" s="4"/>
    </row>
    <row r="11" spans="1:9" x14ac:dyDescent="0.25">
      <c r="A11" s="27"/>
      <c r="B11" s="3"/>
      <c r="C11" s="5"/>
      <c r="D11" s="5"/>
      <c r="E11" s="4"/>
      <c r="F11" s="15" t="s">
        <v>31</v>
      </c>
      <c r="G11" s="5">
        <f>+IF((D14-C14)&gt;0,(C14-D14),0)</f>
        <v>0</v>
      </c>
      <c r="H11" s="4"/>
    </row>
    <row r="12" spans="1:9" x14ac:dyDescent="0.25">
      <c r="A12" s="27"/>
      <c r="B12" s="3"/>
      <c r="C12" s="5"/>
      <c r="D12" s="5"/>
      <c r="E12" s="4"/>
      <c r="F12" s="4"/>
      <c r="G12" s="5"/>
      <c r="H12" s="4"/>
    </row>
    <row r="13" spans="1:9" x14ac:dyDescent="0.25">
      <c r="A13" s="27"/>
      <c r="B13" s="3"/>
      <c r="C13" s="5"/>
      <c r="D13" s="5"/>
      <c r="E13" s="4"/>
      <c r="F13" s="33" t="s">
        <v>32</v>
      </c>
      <c r="G13" s="34">
        <f>G10+G11+G12</f>
        <v>-2731.6453256764512</v>
      </c>
      <c r="H13" s="33"/>
    </row>
    <row r="14" spans="1:9" ht="17.25" x14ac:dyDescent="0.25">
      <c r="A14" s="4" t="s">
        <v>4</v>
      </c>
      <c r="B14" s="5">
        <v>97832</v>
      </c>
      <c r="C14" s="5">
        <v>102549</v>
      </c>
      <c r="D14" s="5">
        <v>102154</v>
      </c>
      <c r="E14" s="6">
        <f>D14-B14</f>
        <v>4322</v>
      </c>
      <c r="F14" s="33" t="s">
        <v>52</v>
      </c>
      <c r="G14" s="34"/>
      <c r="H14" s="35">
        <f>D14+G13</f>
        <v>99422.354674323549</v>
      </c>
    </row>
    <row r="15" spans="1:9" x14ac:dyDescent="0.25">
      <c r="A15" s="4" t="s">
        <v>5</v>
      </c>
      <c r="B15" s="5">
        <v>-13</v>
      </c>
      <c r="C15" s="5">
        <v>-6</v>
      </c>
      <c r="D15" s="5">
        <v>-30</v>
      </c>
      <c r="E15" s="6">
        <f>-D15+B15</f>
        <v>17</v>
      </c>
      <c r="F15" s="4"/>
      <c r="G15" s="5"/>
      <c r="H15" s="6"/>
    </row>
    <row r="16" spans="1:9" x14ac:dyDescent="0.25">
      <c r="A16" s="4" t="s">
        <v>6</v>
      </c>
      <c r="B16" s="5">
        <v>-1516</v>
      </c>
      <c r="C16" s="5">
        <v>-460</v>
      </c>
      <c r="D16" s="5">
        <v>-1036</v>
      </c>
      <c r="E16" s="6">
        <f>-D16+B16</f>
        <v>-480</v>
      </c>
      <c r="F16" s="4"/>
      <c r="G16" s="5"/>
      <c r="H16" s="14"/>
    </row>
    <row r="17" spans="1:9" x14ac:dyDescent="0.25">
      <c r="A17" s="4" t="s">
        <v>7</v>
      </c>
      <c r="B17" s="5">
        <v>914</v>
      </c>
      <c r="C17" s="5">
        <v>2667</v>
      </c>
      <c r="D17" s="5">
        <v>2751</v>
      </c>
      <c r="E17" s="6">
        <f>D17-B17</f>
        <v>1837</v>
      </c>
      <c r="F17" s="4"/>
      <c r="G17" s="5"/>
      <c r="H17" s="6"/>
    </row>
    <row r="18" spans="1:9" x14ac:dyDescent="0.25">
      <c r="A18" s="7" t="s">
        <v>33</v>
      </c>
      <c r="B18" s="5">
        <f>+B14-B15-B16+B17</f>
        <v>100275</v>
      </c>
      <c r="C18" s="5">
        <f>+C14-C15-C16+C17</f>
        <v>105682</v>
      </c>
      <c r="D18" s="5">
        <f>+D14-D15-D16+D17</f>
        <v>105971</v>
      </c>
      <c r="E18" s="6">
        <f>D18-B18</f>
        <v>5696</v>
      </c>
      <c r="F18" s="4"/>
      <c r="G18" s="5"/>
      <c r="H18" s="6"/>
    </row>
    <row r="19" spans="1:9" x14ac:dyDescent="0.25">
      <c r="A19" s="4" t="s">
        <v>8</v>
      </c>
      <c r="B19" s="5">
        <v>93146</v>
      </c>
      <c r="C19" s="5">
        <v>90891</v>
      </c>
      <c r="D19" s="5">
        <v>93893</v>
      </c>
      <c r="E19" s="6">
        <f>D19-B19</f>
        <v>747</v>
      </c>
      <c r="F19" s="4"/>
      <c r="G19" s="5"/>
      <c r="H19" s="4"/>
    </row>
    <row r="20" spans="1:9" x14ac:dyDescent="0.25">
      <c r="A20" s="4" t="s">
        <v>9</v>
      </c>
      <c r="B20" s="5">
        <f>B19-B18</f>
        <v>-7129</v>
      </c>
      <c r="C20" s="5">
        <f>C19-C18</f>
        <v>-14791</v>
      </c>
      <c r="D20" s="5">
        <f>D19-D18</f>
        <v>-12078</v>
      </c>
      <c r="E20" s="6">
        <f>D20-B20</f>
        <v>-4949</v>
      </c>
      <c r="F20" s="4"/>
      <c r="G20" s="5"/>
      <c r="H20" s="4"/>
    </row>
    <row r="21" spans="1:9" x14ac:dyDescent="0.25">
      <c r="A21" s="4" t="s">
        <v>8</v>
      </c>
      <c r="B21" s="5">
        <f>B19</f>
        <v>93146</v>
      </c>
      <c r="C21" s="5">
        <f>C19</f>
        <v>90891</v>
      </c>
      <c r="D21" s="5">
        <f>D19</f>
        <v>93893</v>
      </c>
      <c r="E21" s="6">
        <f t="shared" ref="E21:E23" si="0">D21-B21</f>
        <v>747</v>
      </c>
      <c r="F21" s="4"/>
      <c r="G21" s="5"/>
      <c r="H21" s="4"/>
    </row>
    <row r="22" spans="1:9" x14ac:dyDescent="0.25">
      <c r="A22" s="4" t="s">
        <v>10</v>
      </c>
      <c r="B22" s="5">
        <v>90631</v>
      </c>
      <c r="C22" s="5">
        <v>88376</v>
      </c>
      <c r="D22" s="5">
        <v>86696</v>
      </c>
      <c r="E22" s="6">
        <f t="shared" si="0"/>
        <v>-3935</v>
      </c>
      <c r="F22" s="4"/>
      <c r="G22" s="5"/>
      <c r="H22" s="4"/>
    </row>
    <row r="23" spans="1:9" x14ac:dyDescent="0.25">
      <c r="A23" s="4" t="s">
        <v>0</v>
      </c>
      <c r="B23" s="5">
        <f>B21-B22</f>
        <v>2515</v>
      </c>
      <c r="C23" s="5">
        <f>C21-C22</f>
        <v>2515</v>
      </c>
      <c r="D23" s="5">
        <f>D21-D22</f>
        <v>7197</v>
      </c>
      <c r="E23" s="6">
        <f t="shared" si="0"/>
        <v>4682</v>
      </c>
      <c r="F23" s="4"/>
      <c r="G23" s="5"/>
      <c r="H23" s="4"/>
    </row>
    <row r="24" spans="1:9" x14ac:dyDescent="0.25">
      <c r="A24" s="10" t="s">
        <v>11</v>
      </c>
      <c r="B24" s="5"/>
      <c r="C24" s="5"/>
      <c r="D24" s="5"/>
      <c r="E24" s="4"/>
      <c r="F24" s="4"/>
      <c r="G24" s="5"/>
      <c r="H24" s="4"/>
    </row>
    <row r="25" spans="1:9" x14ac:dyDescent="0.25">
      <c r="A25" s="4" t="s">
        <v>12</v>
      </c>
      <c r="B25" s="5">
        <v>5592</v>
      </c>
      <c r="C25" s="5">
        <v>7662</v>
      </c>
      <c r="D25" s="5">
        <v>7947</v>
      </c>
      <c r="E25" s="6">
        <f>D25-B25</f>
        <v>2355</v>
      </c>
      <c r="F25" s="4"/>
      <c r="G25" s="5"/>
      <c r="H25" s="4"/>
    </row>
    <row r="26" spans="1:9" ht="17.25" x14ac:dyDescent="0.25">
      <c r="A26" s="48" t="s">
        <v>62</v>
      </c>
      <c r="B26" s="5"/>
      <c r="C26" s="5">
        <v>1157.3</v>
      </c>
      <c r="D26" s="5">
        <v>1543.5790155991899</v>
      </c>
      <c r="E26" s="4"/>
      <c r="F26" s="4"/>
      <c r="G26" s="5"/>
      <c r="H26" s="4"/>
    </row>
    <row r="27" spans="1:9" x14ac:dyDescent="0.25">
      <c r="A27" s="10" t="s">
        <v>16</v>
      </c>
      <c r="B27" s="5"/>
      <c r="C27" s="5"/>
      <c r="D27" s="5"/>
      <c r="E27" s="4"/>
      <c r="F27" s="4"/>
      <c r="G27" s="5"/>
      <c r="H27" s="4"/>
    </row>
    <row r="28" spans="1:9" x14ac:dyDescent="0.25">
      <c r="A28" s="4" t="s">
        <v>17</v>
      </c>
      <c r="B28" s="5">
        <v>2365</v>
      </c>
      <c r="C28" s="5">
        <v>2921</v>
      </c>
      <c r="D28" s="5">
        <v>2469</v>
      </c>
      <c r="E28" s="6">
        <f>D28-B28</f>
        <v>104</v>
      </c>
      <c r="F28" s="4"/>
      <c r="G28" s="5"/>
      <c r="H28" s="4"/>
    </row>
    <row r="29" spans="1:9" ht="21.75" customHeight="1" x14ac:dyDescent="0.25">
      <c r="A29" s="55" t="s">
        <v>50</v>
      </c>
      <c r="B29" s="56"/>
      <c r="C29" s="56"/>
      <c r="D29" s="56"/>
      <c r="E29" s="56"/>
      <c r="F29" s="56"/>
      <c r="G29" s="56"/>
      <c r="H29" s="57"/>
    </row>
    <row r="30" spans="1:9" ht="45.75" customHeight="1" x14ac:dyDescent="0.25">
      <c r="A30" s="55" t="s">
        <v>53</v>
      </c>
      <c r="B30" s="56"/>
      <c r="C30" s="56"/>
      <c r="D30" s="56"/>
      <c r="E30" s="56"/>
      <c r="F30" s="56"/>
      <c r="G30" s="56"/>
      <c r="H30" s="57"/>
      <c r="I30" s="17"/>
    </row>
    <row r="31" spans="1:9" x14ac:dyDescent="0.25">
      <c r="A31" s="49" t="s">
        <v>60</v>
      </c>
      <c r="B31" s="49"/>
      <c r="C31" s="49"/>
      <c r="D31" s="49"/>
      <c r="E31" s="49"/>
      <c r="F31" s="49"/>
      <c r="G31" s="49"/>
      <c r="H31" s="49"/>
      <c r="I31" s="18"/>
    </row>
    <row r="35" spans="1:2" x14ac:dyDescent="0.25">
      <c r="A35" s="37" t="s">
        <v>34</v>
      </c>
      <c r="B35" s="1" t="s">
        <v>35</v>
      </c>
    </row>
    <row r="36" spans="1:2" x14ac:dyDescent="0.25">
      <c r="A36" s="37" t="s">
        <v>10</v>
      </c>
      <c r="B36" s="1" t="s">
        <v>36</v>
      </c>
    </row>
    <row r="37" spans="1:2" x14ac:dyDescent="0.25">
      <c r="A37" s="37" t="s">
        <v>8</v>
      </c>
      <c r="B37" s="1" t="s">
        <v>37</v>
      </c>
    </row>
    <row r="38" spans="1:2" x14ac:dyDescent="0.25">
      <c r="A38" s="37" t="s">
        <v>38</v>
      </c>
      <c r="B38" s="1" t="s">
        <v>39</v>
      </c>
    </row>
    <row r="39" spans="1:2" x14ac:dyDescent="0.25">
      <c r="A39" s="38" t="s">
        <v>40</v>
      </c>
      <c r="B39" s="1" t="s">
        <v>41</v>
      </c>
    </row>
    <row r="40" spans="1:2" x14ac:dyDescent="0.25">
      <c r="A40" s="37" t="s">
        <v>42</v>
      </c>
      <c r="B40" s="1" t="s">
        <v>43</v>
      </c>
    </row>
    <row r="41" spans="1:2" x14ac:dyDescent="0.25">
      <c r="A41" s="37" t="s">
        <v>4</v>
      </c>
      <c r="B41" s="1" t="s">
        <v>44</v>
      </c>
    </row>
    <row r="42" spans="1:2" x14ac:dyDescent="0.25">
      <c r="A42" s="37" t="s">
        <v>5</v>
      </c>
      <c r="B42" s="1" t="s">
        <v>45</v>
      </c>
    </row>
    <row r="43" spans="1:2" x14ac:dyDescent="0.25">
      <c r="A43" s="37" t="s">
        <v>6</v>
      </c>
      <c r="B43" s="1" t="s">
        <v>46</v>
      </c>
    </row>
    <row r="44" spans="1:2" x14ac:dyDescent="0.25">
      <c r="A44" s="37" t="s">
        <v>7</v>
      </c>
      <c r="B44" s="1" t="s">
        <v>47</v>
      </c>
    </row>
    <row r="45" spans="1:2" x14ac:dyDescent="0.25">
      <c r="A45" s="39" t="s">
        <v>48</v>
      </c>
      <c r="B45" s="1" t="s">
        <v>49</v>
      </c>
    </row>
  </sheetData>
  <mergeCells count="5">
    <mergeCell ref="F3:G3"/>
    <mergeCell ref="A2:H2"/>
    <mergeCell ref="A31:H31"/>
    <mergeCell ref="A29:H29"/>
    <mergeCell ref="A30:H30"/>
  </mergeCells>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zoomScaleNormal="100" zoomScaleSheetLayoutView="100" workbookViewId="0">
      <selection activeCell="F18" sqref="F18"/>
    </sheetView>
  </sheetViews>
  <sheetFormatPr defaultRowHeight="15" x14ac:dyDescent="0.25"/>
  <cols>
    <col min="1" max="1" width="24" bestFit="1" customWidth="1"/>
    <col min="2" max="2" width="10.5703125" style="1" bestFit="1" customWidth="1"/>
    <col min="3" max="3" width="14.28515625" style="1" customWidth="1"/>
    <col min="4" max="4" width="10.5703125" style="1" customWidth="1"/>
    <col min="5" max="5" width="9.7109375" bestFit="1" customWidth="1"/>
    <col min="6" max="6" width="56.140625" customWidth="1"/>
    <col min="7" max="7" width="11.42578125" style="1" bestFit="1" customWidth="1"/>
    <col min="8" max="8" width="10.140625" bestFit="1" customWidth="1"/>
  </cols>
  <sheetData>
    <row r="1" spans="1:9" x14ac:dyDescent="0.25">
      <c r="H1" t="s">
        <v>24</v>
      </c>
    </row>
    <row r="2" spans="1:9" x14ac:dyDescent="0.25">
      <c r="A2" s="50" t="s">
        <v>71</v>
      </c>
      <c r="B2" s="51"/>
      <c r="C2" s="51"/>
      <c r="D2" s="51"/>
      <c r="E2" s="51"/>
      <c r="F2" s="51"/>
      <c r="G2" s="51"/>
      <c r="H2" s="52"/>
    </row>
    <row r="3" spans="1:9" s="9" customFormat="1" x14ac:dyDescent="0.25">
      <c r="A3" s="10" t="s">
        <v>3</v>
      </c>
      <c r="B3" s="20" t="s">
        <v>26</v>
      </c>
      <c r="C3" s="20" t="s">
        <v>27</v>
      </c>
      <c r="D3" s="20" t="s">
        <v>28</v>
      </c>
      <c r="E3" s="21" t="s">
        <v>29</v>
      </c>
      <c r="F3" s="54" t="s">
        <v>1</v>
      </c>
      <c r="G3" s="54"/>
      <c r="H3" s="21" t="s">
        <v>2</v>
      </c>
    </row>
    <row r="4" spans="1:9" s="9" customFormat="1" x14ac:dyDescent="0.25">
      <c r="A4" s="27"/>
      <c r="B4" s="20"/>
      <c r="C4" s="20"/>
      <c r="D4" s="20"/>
      <c r="E4" s="21"/>
      <c r="F4" s="4" t="s">
        <v>30</v>
      </c>
      <c r="G4" s="28"/>
      <c r="H4" s="21"/>
    </row>
    <row r="5" spans="1:9" x14ac:dyDescent="0.25">
      <c r="A5" s="12"/>
      <c r="B5" s="3"/>
      <c r="C5" s="5"/>
      <c r="D5" s="5"/>
      <c r="E5" s="4"/>
      <c r="F5" s="4" t="s">
        <v>13</v>
      </c>
      <c r="G5" s="5">
        <f>-(1429.853+0)</f>
        <v>-1429.8530000000001</v>
      </c>
      <c r="H5" s="4"/>
    </row>
    <row r="6" spans="1:9" x14ac:dyDescent="0.25">
      <c r="A6" s="12"/>
      <c r="B6" s="3"/>
      <c r="C6" s="5"/>
      <c r="D6" s="5"/>
      <c r="E6" s="4"/>
      <c r="F6" s="4" t="s">
        <v>14</v>
      </c>
      <c r="G6" s="5">
        <v>-468</v>
      </c>
      <c r="H6" s="4"/>
    </row>
    <row r="7" spans="1:9" x14ac:dyDescent="0.25">
      <c r="A7" s="12"/>
      <c r="B7" s="3"/>
      <c r="C7" s="5"/>
      <c r="D7" s="5"/>
      <c r="E7" s="4"/>
      <c r="F7" s="4" t="s">
        <v>18</v>
      </c>
      <c r="G7" s="5">
        <v>-1295</v>
      </c>
      <c r="H7" s="4"/>
    </row>
    <row r="8" spans="1:9" x14ac:dyDescent="0.25">
      <c r="A8" s="12"/>
      <c r="B8" s="3"/>
      <c r="C8" s="5"/>
      <c r="D8" s="5"/>
      <c r="E8" s="4"/>
      <c r="F8" s="4" t="s">
        <v>19</v>
      </c>
      <c r="G8" s="5">
        <v>-336.19209174161898</v>
      </c>
      <c r="H8" s="4"/>
    </row>
    <row r="9" spans="1:9" x14ac:dyDescent="0.25">
      <c r="A9" s="12"/>
      <c r="B9" s="3"/>
      <c r="C9" s="5"/>
      <c r="D9" s="5"/>
      <c r="E9" s="4"/>
      <c r="F9" s="4" t="s">
        <v>15</v>
      </c>
      <c r="G9" s="23">
        <v>-567</v>
      </c>
      <c r="H9" s="4"/>
    </row>
    <row r="10" spans="1:9" ht="17.25" x14ac:dyDescent="0.25">
      <c r="A10" s="27"/>
      <c r="B10" s="3"/>
      <c r="C10" s="5"/>
      <c r="D10" s="5"/>
      <c r="E10" s="4"/>
      <c r="F10" s="32" t="s">
        <v>51</v>
      </c>
      <c r="G10" s="23">
        <f>SUM(G5:G9)</f>
        <v>-4096.0450917416192</v>
      </c>
      <c r="H10" s="4"/>
    </row>
    <row r="11" spans="1:9" x14ac:dyDescent="0.25">
      <c r="A11" s="27"/>
      <c r="B11" s="3"/>
      <c r="C11" s="5"/>
      <c r="D11" s="5"/>
      <c r="E11" s="4"/>
      <c r="F11" s="15" t="s">
        <v>31</v>
      </c>
      <c r="G11" s="5">
        <f>+IF((D14-C14)&gt;0,(C14-D14),0)</f>
        <v>0</v>
      </c>
      <c r="H11" s="4"/>
    </row>
    <row r="12" spans="1:9" x14ac:dyDescent="0.25">
      <c r="A12" s="27"/>
      <c r="B12" s="3"/>
      <c r="C12" s="5"/>
      <c r="D12" s="5"/>
      <c r="E12" s="4"/>
      <c r="F12" s="4"/>
      <c r="G12" s="23"/>
      <c r="H12" s="4"/>
    </row>
    <row r="13" spans="1:9" x14ac:dyDescent="0.25">
      <c r="A13" s="27"/>
      <c r="B13" s="3"/>
      <c r="C13" s="5"/>
      <c r="D13" s="5"/>
      <c r="E13" s="4"/>
      <c r="F13" s="33" t="s">
        <v>32</v>
      </c>
      <c r="G13" s="34">
        <f>G10+G11+G12</f>
        <v>-4096.0450917416192</v>
      </c>
      <c r="H13" s="33"/>
    </row>
    <row r="14" spans="1:9" ht="17.25" x14ac:dyDescent="0.25">
      <c r="A14" s="4" t="s">
        <v>4</v>
      </c>
      <c r="B14" s="5">
        <v>266613</v>
      </c>
      <c r="C14" s="5">
        <v>265599</v>
      </c>
      <c r="D14" s="5">
        <v>264089</v>
      </c>
      <c r="E14" s="6">
        <f>B14-D14</f>
        <v>2524</v>
      </c>
      <c r="F14" s="33" t="s">
        <v>52</v>
      </c>
      <c r="G14" s="34"/>
      <c r="H14" s="35">
        <f>D14+G13</f>
        <v>259992.95490825837</v>
      </c>
      <c r="I14" s="24"/>
    </row>
    <row r="15" spans="1:9" x14ac:dyDescent="0.25">
      <c r="A15" s="4" t="s">
        <v>5</v>
      </c>
      <c r="B15" s="5">
        <v>-170</v>
      </c>
      <c r="C15" s="5">
        <v>-98</v>
      </c>
      <c r="D15" s="5">
        <v>-104</v>
      </c>
      <c r="E15" s="6">
        <f>-D15+B15</f>
        <v>-66</v>
      </c>
      <c r="F15" s="4"/>
      <c r="G15" s="5"/>
      <c r="H15" s="6"/>
    </row>
    <row r="16" spans="1:9" x14ac:dyDescent="0.25">
      <c r="A16" s="4" t="s">
        <v>6</v>
      </c>
      <c r="B16" s="5">
        <v>1546</v>
      </c>
      <c r="C16" s="5">
        <v>-5</v>
      </c>
      <c r="D16" s="5">
        <v>6862</v>
      </c>
      <c r="E16" s="6">
        <f>D16-B16</f>
        <v>5316</v>
      </c>
      <c r="F16" s="4"/>
      <c r="G16" s="5"/>
      <c r="H16" s="14"/>
    </row>
    <row r="17" spans="1:9" x14ac:dyDescent="0.25">
      <c r="A17" s="4" t="s">
        <v>7</v>
      </c>
      <c r="B17" s="5">
        <v>2258</v>
      </c>
      <c r="C17" s="5">
        <v>7226</v>
      </c>
      <c r="D17" s="5">
        <v>7125</v>
      </c>
      <c r="E17" s="6">
        <f>D17-B17</f>
        <v>4867</v>
      </c>
      <c r="F17" s="4"/>
      <c r="G17" s="5"/>
      <c r="H17" s="6"/>
    </row>
    <row r="18" spans="1:9" x14ac:dyDescent="0.25">
      <c r="A18" s="7" t="s">
        <v>33</v>
      </c>
      <c r="B18" s="5">
        <f>+B14-B15-B16+B17</f>
        <v>267495</v>
      </c>
      <c r="C18" s="5">
        <f>+C14-C15-C16+C17</f>
        <v>272928</v>
      </c>
      <c r="D18" s="5">
        <f>+D14-D15-D16+D17</f>
        <v>264456</v>
      </c>
      <c r="E18" s="5">
        <f>+D18-B18</f>
        <v>-3039</v>
      </c>
      <c r="F18" s="4"/>
      <c r="G18" s="5"/>
      <c r="H18" s="6"/>
      <c r="I18" s="24"/>
    </row>
    <row r="19" spans="1:9" x14ac:dyDescent="0.25">
      <c r="A19" s="4" t="s">
        <v>8</v>
      </c>
      <c r="B19" s="5">
        <v>267709</v>
      </c>
      <c r="C19" s="5">
        <v>255534</v>
      </c>
      <c r="D19" s="5">
        <v>255327</v>
      </c>
      <c r="E19" s="6">
        <f>D19-B19</f>
        <v>-12382</v>
      </c>
      <c r="F19" s="4"/>
      <c r="G19" s="5"/>
      <c r="H19" s="4"/>
    </row>
    <row r="20" spans="1:9" x14ac:dyDescent="0.25">
      <c r="A20" s="4" t="s">
        <v>9</v>
      </c>
      <c r="B20" s="5">
        <f>B19-B18</f>
        <v>214</v>
      </c>
      <c r="C20" s="5">
        <f>C19-C18</f>
        <v>-17394</v>
      </c>
      <c r="D20" s="5">
        <f>D19-D18</f>
        <v>-9129</v>
      </c>
      <c r="E20" s="6">
        <f>D20-B20</f>
        <v>-9343</v>
      </c>
      <c r="F20" s="4"/>
      <c r="G20" s="5"/>
      <c r="H20" s="4"/>
    </row>
    <row r="21" spans="1:9" x14ac:dyDescent="0.25">
      <c r="A21" s="4" t="s">
        <v>8</v>
      </c>
      <c r="B21" s="5">
        <f>B19</f>
        <v>267709</v>
      </c>
      <c r="C21" s="5">
        <f>C19</f>
        <v>255534</v>
      </c>
      <c r="D21" s="5">
        <f>D19</f>
        <v>255327</v>
      </c>
      <c r="E21" s="6">
        <f t="shared" ref="E21:E23" si="0">D21-B21</f>
        <v>-12382</v>
      </c>
      <c r="F21" s="4"/>
      <c r="G21" s="5"/>
      <c r="H21" s="4"/>
    </row>
    <row r="22" spans="1:9" x14ac:dyDescent="0.25">
      <c r="A22" s="4" t="s">
        <v>10</v>
      </c>
      <c r="B22" s="5">
        <v>261276</v>
      </c>
      <c r="C22" s="5">
        <v>249002</v>
      </c>
      <c r="D22" s="5">
        <v>243685</v>
      </c>
      <c r="E22" s="6">
        <f t="shared" si="0"/>
        <v>-17591</v>
      </c>
      <c r="F22" s="4"/>
      <c r="G22" s="5"/>
      <c r="H22" s="4"/>
    </row>
    <row r="23" spans="1:9" x14ac:dyDescent="0.25">
      <c r="A23" s="4" t="s">
        <v>0</v>
      </c>
      <c r="B23" s="5">
        <f>B21-B22</f>
        <v>6433</v>
      </c>
      <c r="C23" s="5">
        <f>C21-C22</f>
        <v>6532</v>
      </c>
      <c r="D23" s="5">
        <f>+D21-D22</f>
        <v>11642</v>
      </c>
      <c r="E23" s="6">
        <f t="shared" si="0"/>
        <v>5209</v>
      </c>
      <c r="F23" s="4"/>
      <c r="G23" s="5"/>
      <c r="H23" s="4"/>
    </row>
    <row r="24" spans="1:9" x14ac:dyDescent="0.25">
      <c r="A24" s="10" t="s">
        <v>11</v>
      </c>
      <c r="B24" s="5"/>
      <c r="C24" s="5"/>
      <c r="D24" s="5"/>
      <c r="E24" s="6"/>
      <c r="F24" s="4"/>
      <c r="G24" s="5"/>
      <c r="H24" s="4"/>
    </row>
    <row r="25" spans="1:9" x14ac:dyDescent="0.25">
      <c r="A25" s="4" t="s">
        <v>12</v>
      </c>
      <c r="B25" s="5">
        <v>18499</v>
      </c>
      <c r="C25" s="5">
        <v>19774</v>
      </c>
      <c r="D25" s="5">
        <v>19517</v>
      </c>
      <c r="E25" s="6">
        <f t="shared" ref="E25:E28" si="1">C25-B25</f>
        <v>1275</v>
      </c>
      <c r="F25" s="4"/>
      <c r="G25" s="5"/>
      <c r="H25" s="4"/>
    </row>
    <row r="26" spans="1:9" ht="17.25" x14ac:dyDescent="0.25">
      <c r="A26" s="48" t="s">
        <v>62</v>
      </c>
      <c r="B26" s="5"/>
      <c r="C26" s="5">
        <v>0</v>
      </c>
      <c r="D26" s="5">
        <v>0</v>
      </c>
      <c r="E26" s="6"/>
      <c r="F26" s="4"/>
      <c r="G26" s="5"/>
      <c r="H26" s="4"/>
    </row>
    <row r="27" spans="1:9" x14ac:dyDescent="0.25">
      <c r="A27" s="10" t="s">
        <v>16</v>
      </c>
      <c r="B27" s="5"/>
      <c r="C27" s="5"/>
      <c r="D27" s="5"/>
      <c r="E27" s="6"/>
      <c r="F27" s="4"/>
      <c r="G27" s="5"/>
      <c r="H27" s="4"/>
    </row>
    <row r="28" spans="1:9" x14ac:dyDescent="0.25">
      <c r="A28" s="4" t="s">
        <v>17</v>
      </c>
      <c r="B28" s="5">
        <v>7749</v>
      </c>
      <c r="C28" s="5">
        <v>7354</v>
      </c>
      <c r="D28" s="5">
        <v>6138</v>
      </c>
      <c r="E28" s="6">
        <f t="shared" si="1"/>
        <v>-395</v>
      </c>
      <c r="F28" s="4"/>
      <c r="G28" s="5"/>
      <c r="H28" s="4"/>
    </row>
    <row r="29" spans="1:9" ht="21.75" customHeight="1" x14ac:dyDescent="0.25">
      <c r="A29" s="55" t="s">
        <v>50</v>
      </c>
      <c r="B29" s="56"/>
      <c r="C29" s="56"/>
      <c r="D29" s="56"/>
      <c r="E29" s="56"/>
      <c r="F29" s="56"/>
      <c r="G29" s="56"/>
      <c r="H29" s="57"/>
    </row>
    <row r="30" spans="1:9" ht="45.75" customHeight="1" x14ac:dyDescent="0.25">
      <c r="A30" s="55" t="s">
        <v>53</v>
      </c>
      <c r="B30" s="56"/>
      <c r="C30" s="56"/>
      <c r="D30" s="56"/>
      <c r="E30" s="56"/>
      <c r="F30" s="56"/>
      <c r="G30" s="56"/>
      <c r="H30" s="57"/>
      <c r="I30" s="17"/>
    </row>
    <row r="31" spans="1:9" x14ac:dyDescent="0.25">
      <c r="A31" s="49" t="s">
        <v>60</v>
      </c>
      <c r="B31" s="49"/>
      <c r="C31" s="49"/>
      <c r="D31" s="49"/>
      <c r="E31" s="49"/>
      <c r="F31" s="49"/>
      <c r="G31" s="49"/>
      <c r="H31" s="49"/>
      <c r="I31" s="18"/>
    </row>
    <row r="35" spans="1:2" x14ac:dyDescent="0.25">
      <c r="A35" s="37" t="s">
        <v>34</v>
      </c>
      <c r="B35" s="1" t="s">
        <v>35</v>
      </c>
    </row>
    <row r="36" spans="1:2" x14ac:dyDescent="0.25">
      <c r="A36" s="37" t="s">
        <v>10</v>
      </c>
      <c r="B36" s="1" t="s">
        <v>36</v>
      </c>
    </row>
    <row r="37" spans="1:2" x14ac:dyDescent="0.25">
      <c r="A37" s="37" t="s">
        <v>8</v>
      </c>
      <c r="B37" s="1" t="s">
        <v>37</v>
      </c>
    </row>
    <row r="38" spans="1:2" x14ac:dyDescent="0.25">
      <c r="A38" s="37" t="s">
        <v>38</v>
      </c>
      <c r="B38" s="1" t="s">
        <v>39</v>
      </c>
    </row>
    <row r="39" spans="1:2" x14ac:dyDescent="0.25">
      <c r="A39" s="38" t="s">
        <v>40</v>
      </c>
      <c r="B39" s="1" t="s">
        <v>41</v>
      </c>
    </row>
    <row r="40" spans="1:2" x14ac:dyDescent="0.25">
      <c r="A40" s="37" t="s">
        <v>42</v>
      </c>
      <c r="B40" s="1" t="s">
        <v>43</v>
      </c>
    </row>
    <row r="41" spans="1:2" x14ac:dyDescent="0.25">
      <c r="A41" s="37" t="s">
        <v>4</v>
      </c>
      <c r="B41" s="1" t="s">
        <v>44</v>
      </c>
    </row>
    <row r="42" spans="1:2" x14ac:dyDescent="0.25">
      <c r="A42" s="37" t="s">
        <v>5</v>
      </c>
      <c r="B42" s="1" t="s">
        <v>45</v>
      </c>
    </row>
    <row r="43" spans="1:2" x14ac:dyDescent="0.25">
      <c r="A43" s="37" t="s">
        <v>6</v>
      </c>
      <c r="B43" s="1" t="s">
        <v>46</v>
      </c>
    </row>
    <row r="44" spans="1:2" x14ac:dyDescent="0.25">
      <c r="A44" s="37" t="s">
        <v>7</v>
      </c>
      <c r="B44" s="1" t="s">
        <v>47</v>
      </c>
    </row>
    <row r="45" spans="1:2" x14ac:dyDescent="0.25">
      <c r="A45" s="39" t="s">
        <v>48</v>
      </c>
      <c r="B45" s="1" t="s">
        <v>49</v>
      </c>
    </row>
  </sheetData>
  <mergeCells count="5">
    <mergeCell ref="F3:G3"/>
    <mergeCell ref="A2:H2"/>
    <mergeCell ref="A31:H31"/>
    <mergeCell ref="A29:H29"/>
    <mergeCell ref="A30:H30"/>
  </mergeCells>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zoomScaleNormal="100" zoomScaleSheetLayoutView="100" workbookViewId="0">
      <selection activeCell="F18" sqref="F18"/>
    </sheetView>
  </sheetViews>
  <sheetFormatPr defaultRowHeight="15" x14ac:dyDescent="0.25"/>
  <cols>
    <col min="1" max="1" width="24" bestFit="1" customWidth="1"/>
    <col min="2" max="2" width="10.140625" style="1" bestFit="1" customWidth="1"/>
    <col min="3" max="3" width="14.28515625" style="1" customWidth="1"/>
    <col min="4" max="4" width="10.140625" style="1" customWidth="1"/>
    <col min="5" max="5" width="9.7109375" bestFit="1" customWidth="1"/>
    <col min="6" max="6" width="56.140625" customWidth="1"/>
    <col min="7" max="7" width="11.42578125" style="1" bestFit="1" customWidth="1"/>
    <col min="8" max="8" width="10.140625" bestFit="1" customWidth="1"/>
  </cols>
  <sheetData>
    <row r="1" spans="1:8" x14ac:dyDescent="0.25">
      <c r="H1" t="s">
        <v>24</v>
      </c>
    </row>
    <row r="2" spans="1:8" x14ac:dyDescent="0.25">
      <c r="A2" s="50" t="s">
        <v>72</v>
      </c>
      <c r="B2" s="51"/>
      <c r="C2" s="51"/>
      <c r="D2" s="51"/>
      <c r="E2" s="51"/>
      <c r="F2" s="51"/>
      <c r="G2" s="51"/>
      <c r="H2" s="52"/>
    </row>
    <row r="3" spans="1:8" s="9" customFormat="1" x14ac:dyDescent="0.25">
      <c r="A3" s="10" t="s">
        <v>3</v>
      </c>
      <c r="B3" s="20" t="s">
        <v>26</v>
      </c>
      <c r="C3" s="20" t="s">
        <v>27</v>
      </c>
      <c r="D3" s="20" t="s">
        <v>28</v>
      </c>
      <c r="E3" s="21" t="s">
        <v>29</v>
      </c>
      <c r="F3" s="54" t="s">
        <v>1</v>
      </c>
      <c r="G3" s="54"/>
      <c r="H3" s="21" t="s">
        <v>2</v>
      </c>
    </row>
    <row r="4" spans="1:8" s="9" customFormat="1" x14ac:dyDescent="0.25">
      <c r="A4" s="27"/>
      <c r="B4" s="20"/>
      <c r="C4" s="20"/>
      <c r="D4" s="20"/>
      <c r="E4" s="21"/>
      <c r="F4" s="4" t="s">
        <v>30</v>
      </c>
      <c r="G4" s="28"/>
      <c r="H4" s="21"/>
    </row>
    <row r="5" spans="1:8" x14ac:dyDescent="0.25">
      <c r="A5" s="13"/>
      <c r="B5" s="3"/>
      <c r="C5" s="5"/>
      <c r="D5" s="5"/>
      <c r="E5" s="4"/>
      <c r="F5" s="4" t="s">
        <v>13</v>
      </c>
      <c r="G5" s="5">
        <f>-(1821.343+368.204)</f>
        <v>-2189.547</v>
      </c>
      <c r="H5" s="4"/>
    </row>
    <row r="6" spans="1:8" x14ac:dyDescent="0.25">
      <c r="A6" s="13"/>
      <c r="B6" s="3"/>
      <c r="C6" s="5"/>
      <c r="D6" s="5"/>
      <c r="E6" s="4"/>
      <c r="F6" s="4" t="s">
        <v>14</v>
      </c>
      <c r="G6" s="5">
        <v>-55</v>
      </c>
      <c r="H6" s="4"/>
    </row>
    <row r="7" spans="1:8" x14ac:dyDescent="0.25">
      <c r="A7" s="13"/>
      <c r="B7" s="3"/>
      <c r="C7" s="5"/>
      <c r="D7" s="5"/>
      <c r="E7" s="4"/>
      <c r="F7" s="4" t="s">
        <v>18</v>
      </c>
      <c r="G7" s="5">
        <v>-390</v>
      </c>
      <c r="H7" s="4"/>
    </row>
    <row r="8" spans="1:8" x14ac:dyDescent="0.25">
      <c r="A8" s="13"/>
      <c r="B8" s="3"/>
      <c r="C8" s="5"/>
      <c r="D8" s="5"/>
      <c r="E8" s="4"/>
      <c r="F8" s="4" t="s">
        <v>19</v>
      </c>
      <c r="G8" s="5">
        <v>-97.454415818699005</v>
      </c>
      <c r="H8" s="4"/>
    </row>
    <row r="9" spans="1:8" x14ac:dyDescent="0.25">
      <c r="A9" s="13"/>
      <c r="B9" s="3"/>
      <c r="C9" s="5"/>
      <c r="D9" s="5"/>
      <c r="E9" s="4"/>
      <c r="F9" s="4" t="s">
        <v>15</v>
      </c>
      <c r="G9" s="5">
        <v>-635</v>
      </c>
      <c r="H9" s="4"/>
    </row>
    <row r="10" spans="1:8" ht="17.25" x14ac:dyDescent="0.25">
      <c r="A10" s="27"/>
      <c r="B10" s="3"/>
      <c r="C10" s="5"/>
      <c r="D10" s="5"/>
      <c r="E10" s="4"/>
      <c r="F10" s="32" t="s">
        <v>51</v>
      </c>
      <c r="G10" s="5">
        <f>SUM(G5:G9)</f>
        <v>-3367.0014158186991</v>
      </c>
      <c r="H10" s="4"/>
    </row>
    <row r="11" spans="1:8" x14ac:dyDescent="0.25">
      <c r="A11" s="27"/>
      <c r="B11" s="3"/>
      <c r="C11" s="5"/>
      <c r="D11" s="5"/>
      <c r="E11" s="4"/>
      <c r="F11" s="15" t="s">
        <v>31</v>
      </c>
      <c r="G11" s="5">
        <f>+IF((D14-C14)&gt;0,(C14-D14),0)</f>
        <v>0</v>
      </c>
      <c r="H11" s="4"/>
    </row>
    <row r="12" spans="1:8" x14ac:dyDescent="0.25">
      <c r="A12" s="27"/>
      <c r="B12" s="3"/>
      <c r="C12" s="5"/>
      <c r="D12" s="5"/>
      <c r="E12" s="4"/>
      <c r="F12" s="4" t="s">
        <v>23</v>
      </c>
      <c r="G12" s="5"/>
      <c r="H12" s="4"/>
    </row>
    <row r="13" spans="1:8" x14ac:dyDescent="0.25">
      <c r="A13" s="27"/>
      <c r="B13" s="3"/>
      <c r="C13" s="5"/>
      <c r="D13" s="5"/>
      <c r="E13" s="4"/>
      <c r="F13" s="33" t="s">
        <v>32</v>
      </c>
      <c r="G13" s="34">
        <f>G10+G11+G12</f>
        <v>-3367.0014158186991</v>
      </c>
      <c r="H13" s="33"/>
    </row>
    <row r="14" spans="1:8" ht="17.25" x14ac:dyDescent="0.25">
      <c r="A14" s="4" t="s">
        <v>4</v>
      </c>
      <c r="B14" s="5">
        <v>140948</v>
      </c>
      <c r="C14" s="5">
        <v>137734</v>
      </c>
      <c r="D14" s="5">
        <v>134435</v>
      </c>
      <c r="E14" s="6">
        <f>D14-B14</f>
        <v>-6513</v>
      </c>
      <c r="F14" s="33" t="s">
        <v>52</v>
      </c>
      <c r="G14" s="34"/>
      <c r="H14" s="35">
        <f>D14+G13</f>
        <v>131067.9985841813</v>
      </c>
    </row>
    <row r="15" spans="1:8" x14ac:dyDescent="0.25">
      <c r="A15" s="4" t="s">
        <v>5</v>
      </c>
      <c r="B15" s="5">
        <v>-43</v>
      </c>
      <c r="C15" s="5">
        <v>-1</v>
      </c>
      <c r="D15" s="5">
        <v>-1</v>
      </c>
      <c r="E15" s="6">
        <f>-D15+B15</f>
        <v>-42</v>
      </c>
      <c r="F15" s="4"/>
      <c r="G15" s="5"/>
      <c r="H15" s="4"/>
    </row>
    <row r="16" spans="1:8" x14ac:dyDescent="0.25">
      <c r="A16" s="4" t="s">
        <v>6</v>
      </c>
      <c r="B16" s="5">
        <v>1061</v>
      </c>
      <c r="C16" s="5">
        <v>-183</v>
      </c>
      <c r="D16" s="5">
        <v>-335</v>
      </c>
      <c r="E16" s="6">
        <f>-D16-B16</f>
        <v>-726</v>
      </c>
      <c r="F16" s="4"/>
      <c r="G16" s="5"/>
      <c r="H16" s="4"/>
    </row>
    <row r="17" spans="1:9" x14ac:dyDescent="0.25">
      <c r="A17" s="4" t="s">
        <v>7</v>
      </c>
      <c r="B17" s="5">
        <v>1188</v>
      </c>
      <c r="C17" s="5">
        <v>3259</v>
      </c>
      <c r="D17" s="5">
        <v>3324</v>
      </c>
      <c r="E17" s="6">
        <f t="shared" ref="E17:E28" si="0">D17-B17</f>
        <v>2136</v>
      </c>
      <c r="F17" s="4"/>
      <c r="G17" s="5"/>
      <c r="H17" s="6"/>
    </row>
    <row r="18" spans="1:9" x14ac:dyDescent="0.25">
      <c r="A18" s="7" t="s">
        <v>33</v>
      </c>
      <c r="B18" s="5">
        <f>+B14-B15-B16+B17</f>
        <v>141118</v>
      </c>
      <c r="C18" s="5">
        <f t="shared" ref="C18:D18" si="1">+C14-C15-C16+C17</f>
        <v>141177</v>
      </c>
      <c r="D18" s="5">
        <f t="shared" si="1"/>
        <v>138095</v>
      </c>
      <c r="E18" s="6">
        <f t="shared" si="0"/>
        <v>-3023</v>
      </c>
      <c r="F18" s="4"/>
      <c r="G18" s="5"/>
      <c r="H18" s="4"/>
    </row>
    <row r="19" spans="1:9" x14ac:dyDescent="0.25">
      <c r="A19" s="4" t="s">
        <v>8</v>
      </c>
      <c r="B19" s="5">
        <v>146384</v>
      </c>
      <c r="C19" s="5">
        <v>129858</v>
      </c>
      <c r="D19" s="44">
        <v>126760</v>
      </c>
      <c r="E19" s="6">
        <f t="shared" si="0"/>
        <v>-19624</v>
      </c>
      <c r="F19" s="4"/>
      <c r="G19" s="5"/>
      <c r="H19" s="4"/>
    </row>
    <row r="20" spans="1:9" x14ac:dyDescent="0.25">
      <c r="A20" s="4" t="s">
        <v>9</v>
      </c>
      <c r="B20" s="5">
        <f>B19-B18</f>
        <v>5266</v>
      </c>
      <c r="C20" s="5">
        <f>C19-C18</f>
        <v>-11319</v>
      </c>
      <c r="D20" s="5">
        <f>D19-D18</f>
        <v>-11335</v>
      </c>
      <c r="E20" s="6">
        <f t="shared" si="0"/>
        <v>-16601</v>
      </c>
      <c r="F20" s="4"/>
      <c r="G20" s="5"/>
      <c r="H20" s="4"/>
    </row>
    <row r="21" spans="1:9" x14ac:dyDescent="0.25">
      <c r="A21" s="4" t="s">
        <v>8</v>
      </c>
      <c r="B21" s="5">
        <f>B19</f>
        <v>146384</v>
      </c>
      <c r="C21" s="5">
        <f>C19</f>
        <v>129858</v>
      </c>
      <c r="D21" s="5">
        <f>D19</f>
        <v>126760</v>
      </c>
      <c r="E21" s="6">
        <f t="shared" si="0"/>
        <v>-19624</v>
      </c>
      <c r="F21" s="4"/>
      <c r="G21" s="5"/>
      <c r="H21" s="4"/>
    </row>
    <row r="22" spans="1:9" x14ac:dyDescent="0.25">
      <c r="A22" s="4" t="s">
        <v>10</v>
      </c>
      <c r="B22" s="5">
        <v>141962</v>
      </c>
      <c r="C22" s="5">
        <v>126715</v>
      </c>
      <c r="D22" s="5">
        <v>122666</v>
      </c>
      <c r="E22" s="6">
        <f t="shared" si="0"/>
        <v>-19296</v>
      </c>
      <c r="F22" s="4"/>
      <c r="G22" s="5"/>
      <c r="H22" s="4"/>
    </row>
    <row r="23" spans="1:9" x14ac:dyDescent="0.25">
      <c r="A23" s="4" t="s">
        <v>0</v>
      </c>
      <c r="B23" s="5">
        <f>B21-B22</f>
        <v>4422</v>
      </c>
      <c r="C23" s="5">
        <f>C21-C22</f>
        <v>3143</v>
      </c>
      <c r="D23" s="5">
        <f t="shared" ref="D23" si="2">D21-D22</f>
        <v>4094</v>
      </c>
      <c r="E23" s="6">
        <f t="shared" si="0"/>
        <v>-328</v>
      </c>
      <c r="F23" s="4"/>
      <c r="G23" s="5"/>
      <c r="H23" s="4"/>
    </row>
    <row r="24" spans="1:9" x14ac:dyDescent="0.25">
      <c r="A24" s="10" t="s">
        <v>11</v>
      </c>
      <c r="B24" s="5"/>
      <c r="C24" s="5"/>
      <c r="D24" s="5"/>
      <c r="E24" s="6">
        <f t="shared" si="0"/>
        <v>0</v>
      </c>
      <c r="F24" s="4"/>
      <c r="G24" s="5"/>
      <c r="H24" s="4"/>
    </row>
    <row r="25" spans="1:9" x14ac:dyDescent="0.25">
      <c r="A25" s="4" t="s">
        <v>12</v>
      </c>
      <c r="B25" s="5">
        <v>9298</v>
      </c>
      <c r="C25" s="5">
        <v>10988</v>
      </c>
      <c r="D25" s="5">
        <v>10325</v>
      </c>
      <c r="E25" s="6">
        <f t="shared" si="0"/>
        <v>1027</v>
      </c>
      <c r="F25" s="4"/>
      <c r="G25" s="5"/>
      <c r="H25" s="4"/>
    </row>
    <row r="26" spans="1:9" ht="17.25" x14ac:dyDescent="0.25">
      <c r="A26" s="48" t="s">
        <v>62</v>
      </c>
      <c r="B26" s="5"/>
      <c r="C26" s="5">
        <v>0</v>
      </c>
      <c r="D26" s="5"/>
      <c r="E26" s="6">
        <f t="shared" si="0"/>
        <v>0</v>
      </c>
      <c r="F26" s="4"/>
      <c r="G26" s="5"/>
      <c r="H26" s="4"/>
    </row>
    <row r="27" spans="1:9" x14ac:dyDescent="0.25">
      <c r="A27" s="10" t="s">
        <v>16</v>
      </c>
      <c r="B27" s="5"/>
      <c r="C27" s="5"/>
      <c r="D27" s="5"/>
      <c r="E27" s="6">
        <f t="shared" si="0"/>
        <v>0</v>
      </c>
      <c r="F27" s="4"/>
      <c r="G27" s="5"/>
      <c r="H27" s="4"/>
    </row>
    <row r="28" spans="1:9" x14ac:dyDescent="0.25">
      <c r="A28" s="4" t="s">
        <v>17</v>
      </c>
      <c r="B28" s="5">
        <v>5429</v>
      </c>
      <c r="C28" s="5">
        <v>4958</v>
      </c>
      <c r="D28" s="5">
        <v>4868</v>
      </c>
      <c r="E28" s="6">
        <f t="shared" si="0"/>
        <v>-561</v>
      </c>
      <c r="F28" s="4"/>
      <c r="G28" s="5"/>
      <c r="H28" s="4"/>
    </row>
    <row r="29" spans="1:9" ht="21.75" customHeight="1" x14ac:dyDescent="0.25">
      <c r="A29" s="55" t="s">
        <v>50</v>
      </c>
      <c r="B29" s="56"/>
      <c r="C29" s="56"/>
      <c r="D29" s="56"/>
      <c r="E29" s="56"/>
      <c r="F29" s="56"/>
      <c r="G29" s="56"/>
      <c r="H29" s="57"/>
    </row>
    <row r="30" spans="1:9" ht="45.75" customHeight="1" x14ac:dyDescent="0.25">
      <c r="A30" s="55" t="s">
        <v>53</v>
      </c>
      <c r="B30" s="56"/>
      <c r="C30" s="56"/>
      <c r="D30" s="56"/>
      <c r="E30" s="56"/>
      <c r="F30" s="56"/>
      <c r="G30" s="56"/>
      <c r="H30" s="57"/>
      <c r="I30" s="17"/>
    </row>
    <row r="31" spans="1:9" x14ac:dyDescent="0.25">
      <c r="A31" s="49" t="s">
        <v>60</v>
      </c>
      <c r="B31" s="49"/>
      <c r="C31" s="49"/>
      <c r="D31" s="49"/>
      <c r="E31" s="49"/>
      <c r="F31" s="49"/>
      <c r="G31" s="49"/>
      <c r="H31" s="49"/>
      <c r="I31" s="18"/>
    </row>
    <row r="35" spans="1:2" x14ac:dyDescent="0.25">
      <c r="A35" s="37" t="s">
        <v>34</v>
      </c>
      <c r="B35" s="1" t="s">
        <v>35</v>
      </c>
    </row>
    <row r="36" spans="1:2" x14ac:dyDescent="0.25">
      <c r="A36" s="37" t="s">
        <v>10</v>
      </c>
      <c r="B36" s="1" t="s">
        <v>36</v>
      </c>
    </row>
    <row r="37" spans="1:2" x14ac:dyDescent="0.25">
      <c r="A37" s="37" t="s">
        <v>8</v>
      </c>
      <c r="B37" s="1" t="s">
        <v>37</v>
      </c>
    </row>
    <row r="38" spans="1:2" x14ac:dyDescent="0.25">
      <c r="A38" s="37" t="s">
        <v>38</v>
      </c>
      <c r="B38" s="1" t="s">
        <v>39</v>
      </c>
    </row>
    <row r="39" spans="1:2" x14ac:dyDescent="0.25">
      <c r="A39" s="38" t="s">
        <v>40</v>
      </c>
      <c r="B39" s="1" t="s">
        <v>41</v>
      </c>
    </row>
    <row r="40" spans="1:2" x14ac:dyDescent="0.25">
      <c r="A40" s="37" t="s">
        <v>42</v>
      </c>
      <c r="B40" s="1" t="s">
        <v>43</v>
      </c>
    </row>
    <row r="41" spans="1:2" x14ac:dyDescent="0.25">
      <c r="A41" s="37" t="s">
        <v>4</v>
      </c>
      <c r="B41" s="1" t="s">
        <v>44</v>
      </c>
    </row>
    <row r="42" spans="1:2" x14ac:dyDescent="0.25">
      <c r="A42" s="37" t="s">
        <v>5</v>
      </c>
      <c r="B42" s="1" t="s">
        <v>45</v>
      </c>
    </row>
    <row r="43" spans="1:2" x14ac:dyDescent="0.25">
      <c r="A43" s="37" t="s">
        <v>6</v>
      </c>
      <c r="B43" s="1" t="s">
        <v>46</v>
      </c>
    </row>
    <row r="44" spans="1:2" x14ac:dyDescent="0.25">
      <c r="A44" s="37" t="s">
        <v>7</v>
      </c>
      <c r="B44" s="1" t="s">
        <v>47</v>
      </c>
    </row>
    <row r="45" spans="1:2" x14ac:dyDescent="0.25">
      <c r="A45" s="39" t="s">
        <v>48</v>
      </c>
      <c r="B45" s="1" t="s">
        <v>49</v>
      </c>
    </row>
  </sheetData>
  <mergeCells count="5">
    <mergeCell ref="F3:G3"/>
    <mergeCell ref="A2:H2"/>
    <mergeCell ref="A31:H31"/>
    <mergeCell ref="A29:H29"/>
    <mergeCell ref="A30:H30"/>
  </mergeCells>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tabSelected="1" zoomScaleNormal="100" zoomScaleSheetLayoutView="100" workbookViewId="0">
      <selection activeCell="F18" sqref="F18"/>
    </sheetView>
  </sheetViews>
  <sheetFormatPr defaultRowHeight="15" x14ac:dyDescent="0.25"/>
  <cols>
    <col min="1" max="1" width="24" bestFit="1" customWidth="1"/>
    <col min="2" max="2" width="10.5703125" style="1" bestFit="1" customWidth="1"/>
    <col min="3" max="3" width="14.28515625" style="1" customWidth="1"/>
    <col min="4" max="4" width="10.5703125" style="1" customWidth="1"/>
    <col min="5" max="5" width="9.7109375" bestFit="1" customWidth="1"/>
    <col min="6" max="6" width="56.140625" customWidth="1"/>
    <col min="7" max="7" width="11.42578125" style="1" bestFit="1" customWidth="1"/>
    <col min="8" max="8" width="10.140625" bestFit="1" customWidth="1"/>
  </cols>
  <sheetData>
    <row r="1" spans="1:8" x14ac:dyDescent="0.25">
      <c r="H1" t="s">
        <v>24</v>
      </c>
    </row>
    <row r="2" spans="1:8" x14ac:dyDescent="0.25">
      <c r="A2" s="50" t="s">
        <v>73</v>
      </c>
      <c r="B2" s="51"/>
      <c r="C2" s="51"/>
      <c r="D2" s="51"/>
      <c r="E2" s="51"/>
      <c r="F2" s="51"/>
      <c r="G2" s="51"/>
      <c r="H2" s="52"/>
    </row>
    <row r="3" spans="1:8" s="9" customFormat="1" x14ac:dyDescent="0.25">
      <c r="A3" s="10" t="s">
        <v>3</v>
      </c>
      <c r="B3" s="20" t="s">
        <v>26</v>
      </c>
      <c r="C3" s="20" t="s">
        <v>27</v>
      </c>
      <c r="D3" s="20" t="s">
        <v>28</v>
      </c>
      <c r="E3" s="21" t="s">
        <v>29</v>
      </c>
      <c r="F3" s="54" t="s">
        <v>1</v>
      </c>
      <c r="G3" s="54"/>
      <c r="H3" s="21" t="s">
        <v>2</v>
      </c>
    </row>
    <row r="4" spans="1:8" s="9" customFormat="1" x14ac:dyDescent="0.25">
      <c r="A4" s="27"/>
      <c r="B4" s="20"/>
      <c r="C4" s="20"/>
      <c r="D4" s="20"/>
      <c r="E4" s="21"/>
      <c r="F4" s="4" t="s">
        <v>30</v>
      </c>
      <c r="G4" s="28"/>
      <c r="H4" s="21"/>
    </row>
    <row r="5" spans="1:8" x14ac:dyDescent="0.25">
      <c r="A5" s="13"/>
      <c r="B5" s="3"/>
      <c r="C5" s="5"/>
      <c r="D5" s="5"/>
      <c r="E5" s="4"/>
      <c r="F5" s="4" t="s">
        <v>13</v>
      </c>
      <c r="G5" s="5">
        <f>-(1415.779+142.203)</f>
        <v>-1557.982</v>
      </c>
      <c r="H5" s="4"/>
    </row>
    <row r="6" spans="1:8" x14ac:dyDescent="0.25">
      <c r="A6" s="13"/>
      <c r="B6" s="3"/>
      <c r="C6" s="5"/>
      <c r="D6" s="5"/>
      <c r="E6" s="4"/>
      <c r="F6" s="4" t="s">
        <v>14</v>
      </c>
      <c r="G6" s="5">
        <v>-260</v>
      </c>
      <c r="H6" s="4"/>
    </row>
    <row r="7" spans="1:8" x14ac:dyDescent="0.25">
      <c r="A7" s="13"/>
      <c r="B7" s="3"/>
      <c r="C7" s="5"/>
      <c r="D7" s="5"/>
      <c r="E7" s="4"/>
      <c r="F7" s="4" t="s">
        <v>18</v>
      </c>
      <c r="G7" s="5">
        <v>-1482</v>
      </c>
      <c r="H7" s="4"/>
    </row>
    <row r="8" spans="1:8" x14ac:dyDescent="0.25">
      <c r="A8" s="13"/>
      <c r="B8" s="3"/>
      <c r="C8" s="5"/>
      <c r="D8" s="5"/>
      <c r="E8" s="4"/>
      <c r="F8" s="4" t="s">
        <v>19</v>
      </c>
      <c r="G8" s="5">
        <v>-286.884597844148</v>
      </c>
      <c r="H8" s="4"/>
    </row>
    <row r="9" spans="1:8" x14ac:dyDescent="0.25">
      <c r="A9" s="13"/>
      <c r="B9" s="3"/>
      <c r="C9" s="5"/>
      <c r="D9" s="5"/>
      <c r="E9" s="4"/>
      <c r="F9" s="4" t="s">
        <v>15</v>
      </c>
      <c r="G9" s="5">
        <v>0</v>
      </c>
      <c r="H9" s="4"/>
    </row>
    <row r="10" spans="1:8" ht="17.25" x14ac:dyDescent="0.25">
      <c r="A10" s="27"/>
      <c r="B10" s="3"/>
      <c r="C10" s="5"/>
      <c r="D10" s="5"/>
      <c r="E10" s="4"/>
      <c r="F10" s="32" t="s">
        <v>51</v>
      </c>
      <c r="G10" s="5">
        <f>SUM(G5:G9)</f>
        <v>-3586.8665978441481</v>
      </c>
      <c r="H10" s="4"/>
    </row>
    <row r="11" spans="1:8" x14ac:dyDescent="0.25">
      <c r="A11" s="27"/>
      <c r="B11" s="3"/>
      <c r="C11" s="5"/>
      <c r="D11" s="5"/>
      <c r="E11" s="4"/>
      <c r="F11" s="15" t="s">
        <v>31</v>
      </c>
      <c r="G11" s="5">
        <f>+IF((D14-C14)&gt;0,(C14-D14),0)</f>
        <v>-782</v>
      </c>
      <c r="H11" s="4"/>
    </row>
    <row r="12" spans="1:8" x14ac:dyDescent="0.25">
      <c r="A12" s="27"/>
      <c r="B12" s="3"/>
      <c r="C12" s="5"/>
      <c r="D12" s="5"/>
      <c r="E12" s="4"/>
      <c r="F12" s="4"/>
      <c r="G12" s="5"/>
      <c r="H12" s="4"/>
    </row>
    <row r="13" spans="1:8" x14ac:dyDescent="0.25">
      <c r="A13" s="27"/>
      <c r="B13" s="3"/>
      <c r="C13" s="5"/>
      <c r="D13" s="5"/>
      <c r="E13" s="4"/>
      <c r="F13" s="33" t="s">
        <v>32</v>
      </c>
      <c r="G13" s="34">
        <f>G10+G11+G12</f>
        <v>-4368.8665978441477</v>
      </c>
      <c r="H13" s="33"/>
    </row>
    <row r="14" spans="1:8" ht="17.25" x14ac:dyDescent="0.25">
      <c r="A14" s="4" t="s">
        <v>4</v>
      </c>
      <c r="B14" s="5">
        <v>222262</v>
      </c>
      <c r="C14" s="5">
        <v>220181</v>
      </c>
      <c r="D14" s="26">
        <v>220963</v>
      </c>
      <c r="E14" s="6">
        <f>D14-B14</f>
        <v>-1299</v>
      </c>
      <c r="F14" s="33" t="s">
        <v>52</v>
      </c>
      <c r="G14" s="34"/>
      <c r="H14" s="35">
        <f>D14+G13</f>
        <v>216594.13340215586</v>
      </c>
    </row>
    <row r="15" spans="1:8" x14ac:dyDescent="0.25">
      <c r="A15" s="4" t="s">
        <v>5</v>
      </c>
      <c r="B15" s="5">
        <v>-296</v>
      </c>
      <c r="C15" s="5">
        <v>-282</v>
      </c>
      <c r="D15" s="5">
        <v>-222</v>
      </c>
      <c r="E15" s="6">
        <f>-D15+B15</f>
        <v>-74</v>
      </c>
      <c r="F15" s="4"/>
      <c r="G15" s="5"/>
      <c r="H15" s="5"/>
    </row>
    <row r="16" spans="1:8" x14ac:dyDescent="0.25">
      <c r="A16" s="4" t="s">
        <v>6</v>
      </c>
      <c r="B16" s="5">
        <v>-1697</v>
      </c>
      <c r="C16" s="5">
        <v>-680</v>
      </c>
      <c r="D16" s="5">
        <v>-1050</v>
      </c>
      <c r="E16" s="6">
        <f>-D16+B16</f>
        <v>-647</v>
      </c>
      <c r="F16" s="4"/>
      <c r="G16" s="5"/>
      <c r="H16" s="5"/>
    </row>
    <row r="17" spans="1:9" x14ac:dyDescent="0.25">
      <c r="A17" s="4" t="s">
        <v>7</v>
      </c>
      <c r="B17" s="5">
        <v>1961</v>
      </c>
      <c r="C17" s="5">
        <v>5919</v>
      </c>
      <c r="D17" s="5">
        <v>6315</v>
      </c>
      <c r="E17" s="6">
        <f t="shared" ref="E17:E21" si="0">D17-B17</f>
        <v>4354</v>
      </c>
      <c r="F17" s="4"/>
      <c r="G17" s="5"/>
      <c r="H17" s="5"/>
    </row>
    <row r="18" spans="1:9" x14ac:dyDescent="0.25">
      <c r="A18" s="7" t="s">
        <v>33</v>
      </c>
      <c r="B18" s="5">
        <f>+B14-B15-B16+B17</f>
        <v>226216</v>
      </c>
      <c r="C18" s="5">
        <f t="shared" ref="C18:D18" si="1">+C14-C15-C16+C17</f>
        <v>227062</v>
      </c>
      <c r="D18" s="5">
        <f t="shared" si="1"/>
        <v>228550</v>
      </c>
      <c r="E18" s="6">
        <f t="shared" si="0"/>
        <v>2334</v>
      </c>
      <c r="F18" s="4"/>
      <c r="G18" s="5"/>
      <c r="H18" s="6"/>
    </row>
    <row r="19" spans="1:9" x14ac:dyDescent="0.25">
      <c r="A19" s="4" t="s">
        <v>8</v>
      </c>
      <c r="B19" s="5">
        <v>210159</v>
      </c>
      <c r="C19" s="5">
        <v>197281</v>
      </c>
      <c r="D19" s="5">
        <v>199906</v>
      </c>
      <c r="E19" s="6">
        <f t="shared" si="0"/>
        <v>-10253</v>
      </c>
      <c r="F19" s="4"/>
      <c r="G19" s="5"/>
      <c r="H19" s="4"/>
    </row>
    <row r="20" spans="1:9" x14ac:dyDescent="0.25">
      <c r="A20" s="4" t="s">
        <v>9</v>
      </c>
      <c r="B20" s="5">
        <f>B19-B18</f>
        <v>-16057</v>
      </c>
      <c r="C20" s="5">
        <f t="shared" ref="C20:D20" si="2">C19-C18</f>
        <v>-29781</v>
      </c>
      <c r="D20" s="5">
        <f t="shared" si="2"/>
        <v>-28644</v>
      </c>
      <c r="E20" s="6">
        <f t="shared" si="0"/>
        <v>-12587</v>
      </c>
      <c r="F20" s="4"/>
      <c r="G20" s="5"/>
      <c r="H20" s="4"/>
    </row>
    <row r="21" spans="1:9" x14ac:dyDescent="0.25">
      <c r="A21" s="4" t="s">
        <v>8</v>
      </c>
      <c r="B21" s="5">
        <f>B19</f>
        <v>210159</v>
      </c>
      <c r="C21" s="5">
        <f>C19</f>
        <v>197281</v>
      </c>
      <c r="D21" s="5">
        <f>D19</f>
        <v>199906</v>
      </c>
      <c r="E21" s="6">
        <f t="shared" si="0"/>
        <v>-10253</v>
      </c>
      <c r="F21" s="4"/>
      <c r="G21" s="5"/>
      <c r="H21" s="4"/>
    </row>
    <row r="22" spans="1:9" x14ac:dyDescent="0.25">
      <c r="A22" s="4" t="s">
        <v>10</v>
      </c>
      <c r="B22" s="5">
        <v>204166</v>
      </c>
      <c r="C22" s="5">
        <v>192234</v>
      </c>
      <c r="D22" s="5">
        <v>191325</v>
      </c>
      <c r="E22" s="6">
        <f>D22-B22</f>
        <v>-12841</v>
      </c>
      <c r="F22" s="4"/>
      <c r="G22" s="5"/>
      <c r="H22" s="4"/>
    </row>
    <row r="23" spans="1:9" x14ac:dyDescent="0.25">
      <c r="A23" s="4" t="s">
        <v>0</v>
      </c>
      <c r="B23" s="5">
        <f>B21-B22</f>
        <v>5993</v>
      </c>
      <c r="C23" s="5">
        <f>C21-C22</f>
        <v>5047</v>
      </c>
      <c r="D23" s="5">
        <f>D21-D22</f>
        <v>8581</v>
      </c>
      <c r="E23" s="6">
        <f>D23-B23</f>
        <v>2588</v>
      </c>
      <c r="F23" s="4"/>
      <c r="G23" s="5"/>
      <c r="H23" s="4"/>
    </row>
    <row r="24" spans="1:9" x14ac:dyDescent="0.25">
      <c r="A24" s="10" t="s">
        <v>11</v>
      </c>
      <c r="B24" s="5"/>
      <c r="C24" s="5"/>
      <c r="D24" s="5"/>
      <c r="E24" s="6"/>
      <c r="F24" s="4"/>
      <c r="G24" s="5"/>
      <c r="H24" s="4"/>
    </row>
    <row r="25" spans="1:9" x14ac:dyDescent="0.25">
      <c r="A25" s="4" t="s">
        <v>12</v>
      </c>
      <c r="B25" s="5">
        <v>16719</v>
      </c>
      <c r="C25" s="5">
        <v>16028</v>
      </c>
      <c r="D25" s="5">
        <v>16000</v>
      </c>
      <c r="E25" s="6">
        <f>D25-B25</f>
        <v>-719</v>
      </c>
      <c r="F25" s="4"/>
      <c r="G25" s="5"/>
      <c r="H25" s="4"/>
    </row>
    <row r="26" spans="1:9" ht="17.25" x14ac:dyDescent="0.25">
      <c r="A26" s="48" t="s">
        <v>62</v>
      </c>
      <c r="B26" s="5"/>
      <c r="C26" s="5"/>
      <c r="D26" s="5"/>
      <c r="E26" s="6"/>
      <c r="F26" s="4"/>
      <c r="G26" s="5"/>
      <c r="H26" s="4"/>
    </row>
    <row r="27" spans="1:9" x14ac:dyDescent="0.25">
      <c r="A27" s="10" t="s">
        <v>16</v>
      </c>
      <c r="B27" s="5"/>
      <c r="C27" s="5"/>
      <c r="D27" s="5"/>
      <c r="E27" s="6"/>
      <c r="F27" s="4"/>
      <c r="G27" s="5"/>
      <c r="H27" s="4"/>
    </row>
    <row r="28" spans="1:9" x14ac:dyDescent="0.25">
      <c r="A28" s="4" t="s">
        <v>17</v>
      </c>
      <c r="B28" s="5">
        <v>5070</v>
      </c>
      <c r="C28" s="5">
        <v>4408</v>
      </c>
      <c r="D28" s="5">
        <v>4419</v>
      </c>
      <c r="E28" s="6">
        <f>D28-B28</f>
        <v>-651</v>
      </c>
      <c r="F28" s="4"/>
      <c r="G28" s="5"/>
      <c r="H28" s="4"/>
    </row>
    <row r="29" spans="1:9" ht="21.75" customHeight="1" x14ac:dyDescent="0.25">
      <c r="A29" s="55" t="s">
        <v>50</v>
      </c>
      <c r="B29" s="56"/>
      <c r="C29" s="56"/>
      <c r="D29" s="56"/>
      <c r="E29" s="56"/>
      <c r="F29" s="56"/>
      <c r="G29" s="56"/>
      <c r="H29" s="57"/>
    </row>
    <row r="30" spans="1:9" ht="45.75" customHeight="1" x14ac:dyDescent="0.25">
      <c r="A30" s="55" t="s">
        <v>53</v>
      </c>
      <c r="B30" s="56"/>
      <c r="C30" s="56"/>
      <c r="D30" s="56"/>
      <c r="E30" s="56"/>
      <c r="F30" s="56"/>
      <c r="G30" s="56"/>
      <c r="H30" s="57"/>
      <c r="I30" s="17"/>
    </row>
    <row r="31" spans="1:9" x14ac:dyDescent="0.25">
      <c r="A31" s="49" t="s">
        <v>60</v>
      </c>
      <c r="B31" s="49"/>
      <c r="C31" s="49"/>
      <c r="D31" s="49"/>
      <c r="E31" s="49"/>
      <c r="F31" s="49"/>
      <c r="G31" s="49"/>
      <c r="H31" s="49"/>
      <c r="I31" s="18"/>
    </row>
    <row r="35" spans="1:2" x14ac:dyDescent="0.25">
      <c r="A35" s="37" t="s">
        <v>34</v>
      </c>
      <c r="B35" s="1" t="s">
        <v>35</v>
      </c>
    </row>
    <row r="36" spans="1:2" x14ac:dyDescent="0.25">
      <c r="A36" s="37" t="s">
        <v>10</v>
      </c>
      <c r="B36" s="1" t="s">
        <v>36</v>
      </c>
    </row>
    <row r="37" spans="1:2" x14ac:dyDescent="0.25">
      <c r="A37" s="37" t="s">
        <v>8</v>
      </c>
      <c r="B37" s="1" t="s">
        <v>37</v>
      </c>
    </row>
    <row r="38" spans="1:2" x14ac:dyDescent="0.25">
      <c r="A38" s="37" t="s">
        <v>38</v>
      </c>
      <c r="B38" s="1" t="s">
        <v>39</v>
      </c>
    </row>
    <row r="39" spans="1:2" x14ac:dyDescent="0.25">
      <c r="A39" s="38" t="s">
        <v>40</v>
      </c>
      <c r="B39" s="1" t="s">
        <v>41</v>
      </c>
    </row>
    <row r="40" spans="1:2" x14ac:dyDescent="0.25">
      <c r="A40" s="37" t="s">
        <v>42</v>
      </c>
      <c r="B40" s="1" t="s">
        <v>43</v>
      </c>
    </row>
    <row r="41" spans="1:2" x14ac:dyDescent="0.25">
      <c r="A41" s="37" t="s">
        <v>4</v>
      </c>
      <c r="B41" s="1" t="s">
        <v>44</v>
      </c>
    </row>
    <row r="42" spans="1:2" x14ac:dyDescent="0.25">
      <c r="A42" s="37" t="s">
        <v>5</v>
      </c>
      <c r="B42" s="1" t="s">
        <v>45</v>
      </c>
    </row>
    <row r="43" spans="1:2" x14ac:dyDescent="0.25">
      <c r="A43" s="37" t="s">
        <v>6</v>
      </c>
      <c r="B43" s="1" t="s">
        <v>46</v>
      </c>
    </row>
    <row r="44" spans="1:2" x14ac:dyDescent="0.25">
      <c r="A44" s="37" t="s">
        <v>7</v>
      </c>
      <c r="B44" s="1" t="s">
        <v>47</v>
      </c>
    </row>
    <row r="45" spans="1:2" x14ac:dyDescent="0.25">
      <c r="A45" s="39" t="s">
        <v>48</v>
      </c>
      <c r="B45" s="1" t="s">
        <v>49</v>
      </c>
    </row>
  </sheetData>
  <mergeCells count="5">
    <mergeCell ref="F3:G3"/>
    <mergeCell ref="A2:H2"/>
    <mergeCell ref="A31:H31"/>
    <mergeCell ref="A29:H29"/>
    <mergeCell ref="A30:H30"/>
  </mergeCells>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zoomScaleNormal="100" zoomScaleSheetLayoutView="100" workbookViewId="0">
      <selection activeCell="F18" sqref="F18"/>
    </sheetView>
  </sheetViews>
  <sheetFormatPr defaultRowHeight="15" x14ac:dyDescent="0.25"/>
  <cols>
    <col min="1" max="1" width="24" bestFit="1" customWidth="1"/>
    <col min="2" max="2" width="10.5703125" style="1" bestFit="1" customWidth="1"/>
    <col min="3" max="3" width="14.28515625" style="1" customWidth="1"/>
    <col min="4" max="4" width="10.5703125" style="1" customWidth="1"/>
    <col min="5" max="5" width="10.5703125" bestFit="1" customWidth="1"/>
    <col min="6" max="6" width="56.140625" customWidth="1"/>
    <col min="7" max="7" width="11.42578125" style="1" bestFit="1" customWidth="1"/>
    <col min="8" max="8" width="10.5703125" customWidth="1"/>
  </cols>
  <sheetData>
    <row r="1" spans="1:8" x14ac:dyDescent="0.25">
      <c r="H1" t="s">
        <v>24</v>
      </c>
    </row>
    <row r="2" spans="1:8" x14ac:dyDescent="0.25">
      <c r="A2" s="50" t="s">
        <v>74</v>
      </c>
      <c r="B2" s="51"/>
      <c r="C2" s="51"/>
      <c r="D2" s="51"/>
      <c r="E2" s="51"/>
      <c r="F2" s="51"/>
      <c r="G2" s="51"/>
      <c r="H2" s="52"/>
    </row>
    <row r="3" spans="1:8" s="9" customFormat="1" x14ac:dyDescent="0.25">
      <c r="A3" s="16" t="s">
        <v>3</v>
      </c>
      <c r="B3" s="8" t="s">
        <v>26</v>
      </c>
      <c r="C3" s="8" t="s">
        <v>27</v>
      </c>
      <c r="D3" s="8" t="s">
        <v>28</v>
      </c>
      <c r="E3" s="11" t="s">
        <v>29</v>
      </c>
      <c r="F3" s="59" t="s">
        <v>1</v>
      </c>
      <c r="G3" s="59"/>
      <c r="H3" s="11" t="s">
        <v>2</v>
      </c>
    </row>
    <row r="4" spans="1:8" s="9" customFormat="1" x14ac:dyDescent="0.25">
      <c r="A4" s="27"/>
      <c r="B4" s="8"/>
      <c r="C4" s="8"/>
      <c r="D4" s="8"/>
      <c r="E4" s="11"/>
      <c r="F4" s="4" t="s">
        <v>30</v>
      </c>
      <c r="G4" s="46"/>
      <c r="H4" s="11"/>
    </row>
    <row r="5" spans="1:8" x14ac:dyDescent="0.25">
      <c r="A5" s="16"/>
      <c r="B5" s="3"/>
      <c r="C5" s="5"/>
      <c r="D5" s="5"/>
      <c r="E5" s="4"/>
      <c r="F5" s="4" t="s">
        <v>13</v>
      </c>
      <c r="G5" s="47">
        <f>-(6852.951+3393.643)</f>
        <v>-10246.594000000001</v>
      </c>
      <c r="H5" s="4"/>
    </row>
    <row r="6" spans="1:8" x14ac:dyDescent="0.25">
      <c r="A6" s="16"/>
      <c r="B6" s="3"/>
      <c r="C6" s="5"/>
      <c r="D6" s="5"/>
      <c r="E6" s="4"/>
      <c r="F6" s="4" t="s">
        <v>14</v>
      </c>
      <c r="G6" s="47">
        <v>-1426</v>
      </c>
      <c r="H6" s="4"/>
    </row>
    <row r="7" spans="1:8" x14ac:dyDescent="0.25">
      <c r="A7" s="16"/>
      <c r="B7" s="3"/>
      <c r="C7" s="5"/>
      <c r="D7" s="5"/>
      <c r="E7" s="4"/>
      <c r="F7" s="4" t="s">
        <v>18</v>
      </c>
      <c r="G7" s="47">
        <v>-5198</v>
      </c>
      <c r="H7" s="4"/>
    </row>
    <row r="8" spans="1:8" x14ac:dyDescent="0.25">
      <c r="A8" s="27"/>
      <c r="B8" s="3"/>
      <c r="C8" s="5"/>
      <c r="D8" s="5"/>
      <c r="E8" s="4"/>
      <c r="F8" s="4" t="s">
        <v>19</v>
      </c>
      <c r="G8" s="1">
        <v>-621</v>
      </c>
      <c r="H8" s="4"/>
    </row>
    <row r="9" spans="1:8" x14ac:dyDescent="0.25">
      <c r="A9" s="27"/>
      <c r="B9" s="3"/>
      <c r="C9" s="5"/>
      <c r="D9" s="5"/>
      <c r="E9" s="4"/>
      <c r="F9" s="4" t="s">
        <v>15</v>
      </c>
      <c r="G9" s="47">
        <v>-349</v>
      </c>
      <c r="H9" s="4"/>
    </row>
    <row r="10" spans="1:8" ht="17.25" x14ac:dyDescent="0.25">
      <c r="A10" s="27"/>
      <c r="B10" s="3"/>
      <c r="C10" s="5"/>
      <c r="D10" s="5"/>
      <c r="E10" s="4"/>
      <c r="F10" s="32" t="s">
        <v>51</v>
      </c>
      <c r="G10" s="45">
        <f>SUM(G5:G9)</f>
        <v>-17840.594000000001</v>
      </c>
      <c r="H10" s="4"/>
    </row>
    <row r="11" spans="1:8" x14ac:dyDescent="0.25">
      <c r="A11" s="27"/>
      <c r="B11" s="3"/>
      <c r="C11" s="5"/>
      <c r="D11" s="5"/>
      <c r="E11" s="4"/>
      <c r="F11" s="15" t="s">
        <v>31</v>
      </c>
      <c r="G11" s="47">
        <f>+IF((D14-C14)&gt;0,(C14-D14),0)</f>
        <v>0</v>
      </c>
      <c r="H11" s="4"/>
    </row>
    <row r="12" spans="1:8" ht="17.25" x14ac:dyDescent="0.25">
      <c r="A12" s="30"/>
      <c r="B12" s="3"/>
      <c r="C12" s="5"/>
      <c r="D12" s="5"/>
      <c r="E12" s="6">
        <f>B12-D12</f>
        <v>0</v>
      </c>
      <c r="F12" s="4" t="s">
        <v>55</v>
      </c>
      <c r="G12" s="5">
        <f>-(95700+27300+7000+4800)/2</f>
        <v>-67400</v>
      </c>
      <c r="H12" s="33"/>
    </row>
    <row r="13" spans="1:8" x14ac:dyDescent="0.25">
      <c r="A13" s="4"/>
      <c r="B13" s="5"/>
      <c r="C13" s="5"/>
      <c r="D13" s="5"/>
      <c r="E13" s="4"/>
      <c r="F13" s="33" t="s">
        <v>32</v>
      </c>
      <c r="G13" s="34">
        <f>SUM(G10:G12)</f>
        <v>-85240.593999999997</v>
      </c>
      <c r="H13" s="4"/>
    </row>
    <row r="14" spans="1:8" ht="17.25" x14ac:dyDescent="0.25">
      <c r="A14" s="4" t="s">
        <v>4</v>
      </c>
      <c r="B14" s="5">
        <v>932176</v>
      </c>
      <c r="C14" s="5">
        <v>890770</v>
      </c>
      <c r="D14" s="26">
        <v>867683</v>
      </c>
      <c r="E14" s="6">
        <f>D14-B14</f>
        <v>-64493</v>
      </c>
      <c r="F14" s="33" t="s">
        <v>54</v>
      </c>
      <c r="G14" s="5"/>
      <c r="H14" s="35">
        <f>D14+G13</f>
        <v>782442.40599999996</v>
      </c>
    </row>
    <row r="15" spans="1:8" x14ac:dyDescent="0.25">
      <c r="A15" s="4" t="s">
        <v>5</v>
      </c>
      <c r="B15" s="5">
        <v>-292</v>
      </c>
      <c r="C15" s="5">
        <v>-289</v>
      </c>
      <c r="D15" s="5">
        <v>-131</v>
      </c>
      <c r="E15" s="6">
        <f t="shared" ref="E15:E28" si="0">D15-B15</f>
        <v>161</v>
      </c>
      <c r="F15" s="33"/>
      <c r="G15" s="5"/>
      <c r="H15" s="35"/>
    </row>
    <row r="16" spans="1:8" x14ac:dyDescent="0.25">
      <c r="A16" s="4" t="s">
        <v>6</v>
      </c>
      <c r="B16" s="5">
        <v>-3069</v>
      </c>
      <c r="C16" s="5">
        <v>-3</v>
      </c>
      <c r="D16" s="5">
        <v>-5152</v>
      </c>
      <c r="E16" s="6">
        <f t="shared" si="0"/>
        <v>-2083</v>
      </c>
      <c r="F16" s="4"/>
      <c r="G16" s="5"/>
      <c r="H16" s="6"/>
    </row>
    <row r="17" spans="1:9" x14ac:dyDescent="0.25">
      <c r="A17" s="7" t="s">
        <v>7</v>
      </c>
      <c r="B17" s="5">
        <v>6321</v>
      </c>
      <c r="C17" s="5">
        <v>17876</v>
      </c>
      <c r="D17" s="5">
        <v>18873</v>
      </c>
      <c r="E17" s="6">
        <f t="shared" si="0"/>
        <v>12552</v>
      </c>
      <c r="F17" s="4"/>
      <c r="G17" s="5"/>
      <c r="H17" s="4"/>
    </row>
    <row r="18" spans="1:9" x14ac:dyDescent="0.25">
      <c r="A18" s="4" t="s">
        <v>33</v>
      </c>
      <c r="B18" s="5">
        <f>+B14-B15-B16+B17</f>
        <v>941858</v>
      </c>
      <c r="C18" s="5">
        <f t="shared" ref="C18:D18" si="1">+C14-C15-C16+C17</f>
        <v>908938</v>
      </c>
      <c r="D18" s="5">
        <f t="shared" si="1"/>
        <v>891839</v>
      </c>
      <c r="E18" s="6">
        <f t="shared" si="0"/>
        <v>-50019</v>
      </c>
      <c r="F18" s="4"/>
      <c r="G18" s="5"/>
      <c r="H18" s="6"/>
    </row>
    <row r="19" spans="1:9" x14ac:dyDescent="0.25">
      <c r="A19" s="4" t="s">
        <v>8</v>
      </c>
      <c r="B19" s="5">
        <v>875756</v>
      </c>
      <c r="C19" s="5">
        <v>803879</v>
      </c>
      <c r="D19" s="5">
        <v>806355</v>
      </c>
      <c r="E19" s="6">
        <f t="shared" si="0"/>
        <v>-69401</v>
      </c>
      <c r="F19" s="4"/>
      <c r="G19" s="5"/>
      <c r="H19" s="4"/>
    </row>
    <row r="20" spans="1:9" x14ac:dyDescent="0.25">
      <c r="A20" s="4" t="s">
        <v>9</v>
      </c>
      <c r="B20" s="5">
        <f>B19-B18</f>
        <v>-66102</v>
      </c>
      <c r="C20" s="5">
        <f t="shared" ref="C20" si="2">C19-C18</f>
        <v>-105059</v>
      </c>
      <c r="D20" s="5">
        <f>D19-D18</f>
        <v>-85484</v>
      </c>
      <c r="E20" s="6">
        <f t="shared" si="0"/>
        <v>-19382</v>
      </c>
      <c r="F20" s="4"/>
      <c r="G20" s="5"/>
      <c r="H20" s="4"/>
    </row>
    <row r="21" spans="1:9" x14ac:dyDescent="0.25">
      <c r="A21" s="4" t="s">
        <v>8</v>
      </c>
      <c r="B21" s="5">
        <f>B19</f>
        <v>875756</v>
      </c>
      <c r="C21" s="5">
        <f>C19</f>
        <v>803879</v>
      </c>
      <c r="D21" s="5">
        <f>+D19</f>
        <v>806355</v>
      </c>
      <c r="E21" s="6">
        <f t="shared" si="0"/>
        <v>-69401</v>
      </c>
      <c r="F21" s="4"/>
      <c r="G21" s="5"/>
      <c r="H21" s="4"/>
    </row>
    <row r="22" spans="1:9" x14ac:dyDescent="0.25">
      <c r="A22" s="4" t="s">
        <v>10</v>
      </c>
      <c r="B22" s="5">
        <v>857934</v>
      </c>
      <c r="C22" s="5">
        <v>786503</v>
      </c>
      <c r="D22" s="5">
        <v>780392</v>
      </c>
      <c r="E22" s="6">
        <f t="shared" si="0"/>
        <v>-77542</v>
      </c>
      <c r="F22" s="4"/>
      <c r="G22" s="5"/>
      <c r="H22" s="4"/>
    </row>
    <row r="23" spans="1:9" x14ac:dyDescent="0.25">
      <c r="A23" s="4" t="s">
        <v>0</v>
      </c>
      <c r="B23" s="5">
        <f>B21-B22</f>
        <v>17822</v>
      </c>
      <c r="C23" s="5">
        <f>C21-C22</f>
        <v>17376</v>
      </c>
      <c r="D23" s="5">
        <f>D21-D22</f>
        <v>25963</v>
      </c>
      <c r="E23" s="6">
        <f t="shared" si="0"/>
        <v>8141</v>
      </c>
      <c r="F23" s="4"/>
      <c r="G23" s="5"/>
      <c r="H23" s="4"/>
    </row>
    <row r="24" spans="1:9" x14ac:dyDescent="0.25">
      <c r="A24" s="16" t="s">
        <v>11</v>
      </c>
      <c r="B24" s="5"/>
      <c r="C24" s="5"/>
      <c r="D24" s="5"/>
      <c r="E24" s="6"/>
      <c r="F24" s="4"/>
      <c r="G24" s="5"/>
      <c r="H24" s="4"/>
    </row>
    <row r="25" spans="1:9" x14ac:dyDescent="0.25">
      <c r="A25" s="4" t="s">
        <v>12</v>
      </c>
      <c r="B25" s="5">
        <v>105634</v>
      </c>
      <c r="C25" s="5">
        <v>99691</v>
      </c>
      <c r="D25" s="5">
        <v>88552</v>
      </c>
      <c r="E25" s="6">
        <f t="shared" si="0"/>
        <v>-17082</v>
      </c>
      <c r="F25" s="4"/>
      <c r="G25" s="5"/>
      <c r="H25" s="4"/>
    </row>
    <row r="26" spans="1:9" ht="17.25" x14ac:dyDescent="0.25">
      <c r="A26" s="4" t="s">
        <v>62</v>
      </c>
      <c r="B26" s="5"/>
      <c r="C26" s="5">
        <v>1498</v>
      </c>
      <c r="D26" s="5">
        <v>3372.2098903240098</v>
      </c>
      <c r="E26" s="6">
        <f t="shared" si="0"/>
        <v>3372.2098903240098</v>
      </c>
      <c r="F26" s="4"/>
      <c r="G26" s="5"/>
      <c r="H26" s="4"/>
    </row>
    <row r="27" spans="1:9" x14ac:dyDescent="0.25">
      <c r="A27" s="30" t="s">
        <v>16</v>
      </c>
      <c r="B27" s="5"/>
      <c r="C27" s="5"/>
      <c r="D27" s="5"/>
      <c r="E27" s="6"/>
      <c r="F27" s="4"/>
      <c r="G27" s="5"/>
      <c r="H27" s="4"/>
    </row>
    <row r="28" spans="1:9" x14ac:dyDescent="0.25">
      <c r="A28" s="4" t="s">
        <v>17</v>
      </c>
      <c r="B28" s="5">
        <v>23425</v>
      </c>
      <c r="C28" s="5">
        <v>23000</v>
      </c>
      <c r="D28" s="5">
        <v>22362</v>
      </c>
      <c r="E28" s="6">
        <f t="shared" si="0"/>
        <v>-1063</v>
      </c>
      <c r="F28" s="4"/>
      <c r="G28" s="5"/>
      <c r="H28" s="4"/>
    </row>
    <row r="29" spans="1:9" ht="21" customHeight="1" x14ac:dyDescent="0.25">
      <c r="A29" s="53" t="s">
        <v>50</v>
      </c>
      <c r="B29" s="53"/>
      <c r="C29" s="53"/>
      <c r="D29" s="53"/>
      <c r="E29" s="53"/>
      <c r="F29" s="53"/>
      <c r="G29" s="53"/>
      <c r="H29" s="53"/>
    </row>
    <row r="30" spans="1:9" ht="28.5" customHeight="1" x14ac:dyDescent="0.25">
      <c r="A30" s="53" t="s">
        <v>57</v>
      </c>
      <c r="B30" s="53"/>
      <c r="C30" s="53"/>
      <c r="D30" s="53"/>
      <c r="E30" s="53"/>
      <c r="F30" s="53"/>
      <c r="G30" s="53"/>
      <c r="H30" s="53"/>
      <c r="I30" s="17"/>
    </row>
    <row r="31" spans="1:9" ht="30.75" customHeight="1" x14ac:dyDescent="0.25">
      <c r="A31" s="58" t="s">
        <v>66</v>
      </c>
      <c r="B31" s="58"/>
      <c r="C31" s="58"/>
      <c r="D31" s="58"/>
      <c r="E31" s="58"/>
      <c r="F31" s="58"/>
      <c r="G31" s="58"/>
      <c r="H31" s="58"/>
    </row>
    <row r="32" spans="1:9" ht="21" customHeight="1" x14ac:dyDescent="0.25">
      <c r="A32" s="49" t="s">
        <v>61</v>
      </c>
      <c r="B32" s="49"/>
      <c r="C32" s="49"/>
      <c r="D32" s="49"/>
      <c r="E32" s="49"/>
      <c r="F32" s="49"/>
      <c r="G32" s="49"/>
      <c r="H32" s="49"/>
      <c r="I32" s="18"/>
    </row>
    <row r="33" spans="1:8" ht="30.75" customHeight="1" x14ac:dyDescent="0.25">
      <c r="A33" s="25"/>
      <c r="B33" s="25"/>
      <c r="C33" s="25"/>
      <c r="D33" s="25"/>
      <c r="E33" s="25"/>
      <c r="F33" s="25"/>
      <c r="G33" s="25"/>
      <c r="H33" s="25"/>
    </row>
    <row r="34" spans="1:8" x14ac:dyDescent="0.25">
      <c r="A34" s="37" t="s">
        <v>34</v>
      </c>
      <c r="B34" s="1" t="s">
        <v>35</v>
      </c>
    </row>
    <row r="35" spans="1:8" x14ac:dyDescent="0.25">
      <c r="A35" s="37" t="s">
        <v>10</v>
      </c>
      <c r="B35" s="1" t="s">
        <v>36</v>
      </c>
    </row>
    <row r="36" spans="1:8" x14ac:dyDescent="0.25">
      <c r="A36" s="37" t="s">
        <v>8</v>
      </c>
      <c r="B36" s="1" t="s">
        <v>37</v>
      </c>
    </row>
    <row r="37" spans="1:8" x14ac:dyDescent="0.25">
      <c r="A37" s="37" t="s">
        <v>38</v>
      </c>
      <c r="B37" s="1" t="s">
        <v>39</v>
      </c>
    </row>
    <row r="38" spans="1:8" x14ac:dyDescent="0.25">
      <c r="A38" s="38" t="s">
        <v>40</v>
      </c>
      <c r="B38" s="1" t="s">
        <v>41</v>
      </c>
    </row>
    <row r="39" spans="1:8" x14ac:dyDescent="0.25">
      <c r="A39" s="37" t="s">
        <v>42</v>
      </c>
      <c r="B39" s="1" t="s">
        <v>43</v>
      </c>
    </row>
    <row r="40" spans="1:8" x14ac:dyDescent="0.25">
      <c r="A40" s="37" t="s">
        <v>4</v>
      </c>
      <c r="B40" s="1" t="s">
        <v>44</v>
      </c>
    </row>
    <row r="41" spans="1:8" x14ac:dyDescent="0.25">
      <c r="A41" s="37" t="s">
        <v>5</v>
      </c>
      <c r="B41" s="1" t="s">
        <v>45</v>
      </c>
    </row>
    <row r="42" spans="1:8" x14ac:dyDescent="0.25">
      <c r="A42" s="37" t="s">
        <v>6</v>
      </c>
      <c r="B42" s="1" t="s">
        <v>46</v>
      </c>
    </row>
    <row r="43" spans="1:8" x14ac:dyDescent="0.25">
      <c r="A43" s="37" t="s">
        <v>7</v>
      </c>
      <c r="B43" s="1" t="s">
        <v>47</v>
      </c>
    </row>
    <row r="44" spans="1:8" x14ac:dyDescent="0.25">
      <c r="A44" s="39" t="s">
        <v>48</v>
      </c>
      <c r="B44" s="1" t="s">
        <v>49</v>
      </c>
    </row>
  </sheetData>
  <mergeCells count="6">
    <mergeCell ref="A32:H32"/>
    <mergeCell ref="A31:H31"/>
    <mergeCell ref="F3:G3"/>
    <mergeCell ref="A2:H2"/>
    <mergeCell ref="A29:H29"/>
    <mergeCell ref="A30:H30"/>
  </mergeCells>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zoomScaleNormal="100" zoomScaleSheetLayoutView="100" workbookViewId="0">
      <selection activeCell="F18" sqref="F18"/>
    </sheetView>
  </sheetViews>
  <sheetFormatPr defaultRowHeight="15" x14ac:dyDescent="0.25"/>
  <cols>
    <col min="1" max="1" width="24" bestFit="1" customWidth="1"/>
    <col min="2" max="2" width="10.140625" style="1" bestFit="1" customWidth="1"/>
    <col min="3" max="3" width="15.28515625" style="1" customWidth="1"/>
    <col min="4" max="4" width="10.5703125" style="1" customWidth="1"/>
    <col min="5" max="5" width="9.7109375" bestFit="1" customWidth="1"/>
    <col min="6" max="6" width="70.42578125" customWidth="1"/>
    <col min="7" max="7" width="11.42578125" style="1" bestFit="1" customWidth="1"/>
    <col min="8" max="8" width="10.140625" customWidth="1"/>
  </cols>
  <sheetData>
    <row r="1" spans="1:8" x14ac:dyDescent="0.25">
      <c r="H1" t="s">
        <v>24</v>
      </c>
    </row>
    <row r="2" spans="1:8" x14ac:dyDescent="0.25">
      <c r="A2" s="50" t="s">
        <v>75</v>
      </c>
      <c r="B2" s="51"/>
      <c r="C2" s="51"/>
      <c r="D2" s="51"/>
      <c r="E2" s="51"/>
      <c r="F2" s="51"/>
      <c r="G2" s="51"/>
      <c r="H2" s="52"/>
    </row>
    <row r="3" spans="1:8" s="9" customFormat="1" x14ac:dyDescent="0.25">
      <c r="A3" s="19" t="s">
        <v>3</v>
      </c>
      <c r="B3" s="20" t="s">
        <v>26</v>
      </c>
      <c r="C3" s="20" t="s">
        <v>27</v>
      </c>
      <c r="D3" s="20" t="s">
        <v>28</v>
      </c>
      <c r="E3" s="21" t="s">
        <v>29</v>
      </c>
      <c r="F3" s="54" t="s">
        <v>1</v>
      </c>
      <c r="G3" s="54"/>
      <c r="H3" s="21" t="s">
        <v>2</v>
      </c>
    </row>
    <row r="4" spans="1:8" s="9" customFormat="1" x14ac:dyDescent="0.25">
      <c r="A4" s="28"/>
      <c r="B4" s="20"/>
      <c r="C4" s="20"/>
      <c r="D4" s="20"/>
      <c r="E4" s="21"/>
      <c r="F4" s="4" t="s">
        <v>30</v>
      </c>
      <c r="G4" s="28"/>
      <c r="H4" s="21"/>
    </row>
    <row r="5" spans="1:8" x14ac:dyDescent="0.25">
      <c r="A5" s="13"/>
      <c r="B5" s="3"/>
      <c r="C5" s="5"/>
      <c r="D5" s="5"/>
      <c r="E5" s="4"/>
      <c r="F5" s="4" t="s">
        <v>22</v>
      </c>
      <c r="G5" s="5">
        <v>-842</v>
      </c>
      <c r="H5" s="4"/>
    </row>
    <row r="6" spans="1:8" x14ac:dyDescent="0.25">
      <c r="A6" s="30"/>
      <c r="B6" s="3"/>
      <c r="C6" s="5"/>
      <c r="D6" s="5"/>
      <c r="E6" s="4"/>
      <c r="F6" s="4" t="s">
        <v>14</v>
      </c>
      <c r="G6" s="5">
        <v>-3233</v>
      </c>
      <c r="H6" s="4"/>
    </row>
    <row r="7" spans="1:8" ht="17.25" x14ac:dyDescent="0.25">
      <c r="A7" s="4"/>
      <c r="B7" s="5"/>
      <c r="C7" s="5"/>
      <c r="D7" s="5"/>
      <c r="E7" s="4"/>
      <c r="F7" s="32" t="s">
        <v>51</v>
      </c>
      <c r="G7" s="5">
        <f>SUM(G5:G6)</f>
        <v>-4075</v>
      </c>
      <c r="H7" s="6">
        <f>D11+G7</f>
        <v>259937</v>
      </c>
    </row>
    <row r="8" spans="1:8" x14ac:dyDescent="0.25">
      <c r="A8" s="4"/>
      <c r="B8" s="5"/>
      <c r="C8" s="5"/>
      <c r="D8" s="26"/>
      <c r="E8" s="6"/>
      <c r="F8" s="15" t="s">
        <v>31</v>
      </c>
      <c r="G8" s="5">
        <f>+IF((D11-C11)&gt;0,(C11-D11),0)</f>
        <v>0</v>
      </c>
      <c r="H8" s="6"/>
    </row>
    <row r="9" spans="1:8" ht="17.25" x14ac:dyDescent="0.25">
      <c r="A9" s="4"/>
      <c r="B9" s="5"/>
      <c r="C9" s="5"/>
      <c r="D9" s="26"/>
      <c r="E9" s="6"/>
      <c r="F9" s="4" t="s">
        <v>59</v>
      </c>
      <c r="G9" s="5">
        <v>68000</v>
      </c>
      <c r="H9" s="4"/>
    </row>
    <row r="10" spans="1:8" x14ac:dyDescent="0.25">
      <c r="A10" s="13"/>
      <c r="B10" s="3"/>
      <c r="C10" s="5"/>
      <c r="D10" s="5"/>
      <c r="E10" s="4"/>
      <c r="F10" s="33" t="s">
        <v>32</v>
      </c>
      <c r="G10" s="34">
        <f>SUM(G7:G9)</f>
        <v>63925</v>
      </c>
      <c r="H10" s="33"/>
    </row>
    <row r="11" spans="1:8" ht="17.25" x14ac:dyDescent="0.25">
      <c r="A11" s="4" t="s">
        <v>4</v>
      </c>
      <c r="B11" s="5">
        <v>188698</v>
      </c>
      <c r="C11" s="5">
        <v>265438</v>
      </c>
      <c r="D11" s="5">
        <v>264012</v>
      </c>
      <c r="E11" s="6">
        <f>D11-B11</f>
        <v>75314</v>
      </c>
      <c r="F11" s="33" t="s">
        <v>54</v>
      </c>
      <c r="G11" s="34"/>
      <c r="H11" s="35">
        <f>D11+G10</f>
        <v>327937</v>
      </c>
    </row>
    <row r="12" spans="1:8" x14ac:dyDescent="0.25">
      <c r="A12" s="4" t="s">
        <v>5</v>
      </c>
      <c r="B12" s="5">
        <v>-244</v>
      </c>
      <c r="C12" s="5">
        <v>-151</v>
      </c>
      <c r="D12" s="5">
        <v>-240</v>
      </c>
      <c r="E12" s="6">
        <f t="shared" ref="E12:E22" si="0">D12-B12</f>
        <v>4</v>
      </c>
      <c r="F12" s="4"/>
      <c r="G12" s="5"/>
      <c r="H12" s="4"/>
    </row>
    <row r="13" spans="1:8" x14ac:dyDescent="0.25">
      <c r="A13" s="4" t="s">
        <v>6</v>
      </c>
      <c r="B13" s="5">
        <v>-2785</v>
      </c>
      <c r="C13" s="5">
        <v>-369</v>
      </c>
      <c r="D13" s="5">
        <v>-8055</v>
      </c>
      <c r="E13" s="6">
        <f t="shared" si="0"/>
        <v>-5270</v>
      </c>
      <c r="F13" s="4"/>
      <c r="G13" s="5"/>
      <c r="H13" s="14"/>
    </row>
    <row r="14" spans="1:8" x14ac:dyDescent="0.25">
      <c r="A14" s="4" t="s">
        <v>7</v>
      </c>
      <c r="B14" s="5">
        <v>2199</v>
      </c>
      <c r="C14" s="5">
        <v>8649</v>
      </c>
      <c r="D14" s="5">
        <v>8791</v>
      </c>
      <c r="E14" s="6">
        <f t="shared" si="0"/>
        <v>6592</v>
      </c>
      <c r="F14" s="4"/>
      <c r="G14" s="5"/>
      <c r="H14" s="6"/>
    </row>
    <row r="15" spans="1:8" x14ac:dyDescent="0.25">
      <c r="A15" s="7" t="s">
        <v>33</v>
      </c>
      <c r="B15" s="5">
        <f>+B11-B12-B13+B14</f>
        <v>193926</v>
      </c>
      <c r="C15" s="5">
        <f>+C11-C12-C13+C14</f>
        <v>274607</v>
      </c>
      <c r="D15" s="5">
        <f t="shared" ref="D15" si="1">+D11-D12-D13+D14</f>
        <v>281098</v>
      </c>
      <c r="E15" s="6">
        <f t="shared" si="0"/>
        <v>87172</v>
      </c>
      <c r="F15" s="4"/>
      <c r="G15" s="5"/>
      <c r="H15" s="4"/>
    </row>
    <row r="16" spans="1:8" x14ac:dyDescent="0.25">
      <c r="A16" s="4" t="s">
        <v>8</v>
      </c>
      <c r="B16" s="5">
        <v>174808</v>
      </c>
      <c r="C16" s="5">
        <v>230825</v>
      </c>
      <c r="D16" s="5">
        <v>240110</v>
      </c>
      <c r="E16" s="6">
        <f t="shared" si="0"/>
        <v>65302</v>
      </c>
      <c r="F16" s="4"/>
      <c r="G16" s="5"/>
      <c r="H16" s="4"/>
    </row>
    <row r="17" spans="1:9" x14ac:dyDescent="0.25">
      <c r="A17" s="4" t="s">
        <v>9</v>
      </c>
      <c r="B17" s="5">
        <f>B16-B15</f>
        <v>-19118</v>
      </c>
      <c r="C17" s="5">
        <f t="shared" ref="C17:D17" si="2">C16-C15</f>
        <v>-43782</v>
      </c>
      <c r="D17" s="5">
        <f t="shared" si="2"/>
        <v>-40988</v>
      </c>
      <c r="E17" s="6">
        <f t="shared" si="0"/>
        <v>-21870</v>
      </c>
      <c r="F17" s="4"/>
      <c r="G17" s="5"/>
      <c r="H17" s="4"/>
    </row>
    <row r="18" spans="1:9" x14ac:dyDescent="0.25">
      <c r="A18" s="4" t="s">
        <v>8</v>
      </c>
      <c r="B18" s="5">
        <f>+B16</f>
        <v>174808</v>
      </c>
      <c r="C18" s="5">
        <f t="shared" ref="C18:D18" si="3">+C16</f>
        <v>230825</v>
      </c>
      <c r="D18" s="5">
        <f t="shared" si="3"/>
        <v>240110</v>
      </c>
      <c r="E18" s="6">
        <f t="shared" si="0"/>
        <v>65302</v>
      </c>
      <c r="F18" s="4"/>
      <c r="G18" s="5"/>
      <c r="H18" s="4"/>
    </row>
    <row r="19" spans="1:9" x14ac:dyDescent="0.25">
      <c r="A19" s="4" t="s">
        <v>10</v>
      </c>
      <c r="B19" s="5">
        <v>164119</v>
      </c>
      <c r="C19" s="5">
        <v>219812</v>
      </c>
      <c r="D19" s="5">
        <v>222541</v>
      </c>
      <c r="E19" s="6">
        <f t="shared" si="0"/>
        <v>58422</v>
      </c>
      <c r="F19" s="4"/>
      <c r="G19" s="5"/>
      <c r="H19" s="4"/>
    </row>
    <row r="20" spans="1:9" x14ac:dyDescent="0.25">
      <c r="A20" s="4" t="s">
        <v>0</v>
      </c>
      <c r="B20" s="5">
        <f>B18-B19</f>
        <v>10689</v>
      </c>
      <c r="C20" s="5">
        <f>C18-C19</f>
        <v>11013</v>
      </c>
      <c r="D20" s="5">
        <f>D18-D19</f>
        <v>17569</v>
      </c>
      <c r="E20" s="6">
        <f t="shared" si="0"/>
        <v>6880</v>
      </c>
      <c r="F20" s="4"/>
      <c r="G20" s="5"/>
      <c r="H20" s="4"/>
    </row>
    <row r="21" spans="1:9" x14ac:dyDescent="0.25">
      <c r="A21" s="10" t="s">
        <v>11</v>
      </c>
      <c r="B21" s="5"/>
      <c r="C21" s="5"/>
      <c r="D21" s="5"/>
      <c r="E21" s="6"/>
      <c r="F21" s="4"/>
      <c r="G21" s="5"/>
      <c r="H21" s="4"/>
    </row>
    <row r="22" spans="1:9" x14ac:dyDescent="0.25">
      <c r="A22" s="4" t="s">
        <v>12</v>
      </c>
      <c r="B22" s="5">
        <v>13105</v>
      </c>
      <c r="C22" s="5">
        <v>46278</v>
      </c>
      <c r="D22" s="5">
        <v>48886</v>
      </c>
      <c r="E22" s="6">
        <f t="shared" si="0"/>
        <v>35781</v>
      </c>
      <c r="F22" s="4"/>
      <c r="G22" s="5"/>
      <c r="H22" s="4"/>
    </row>
    <row r="23" spans="1:9" ht="17.25" x14ac:dyDescent="0.25">
      <c r="A23" s="48" t="s">
        <v>62</v>
      </c>
      <c r="B23" s="5"/>
      <c r="C23" s="5">
        <v>5878</v>
      </c>
      <c r="D23" s="1">
        <v>9021.7960208587592</v>
      </c>
      <c r="E23" s="6"/>
      <c r="F23" s="4"/>
      <c r="G23" s="5"/>
      <c r="H23" s="4"/>
    </row>
    <row r="24" spans="1:9" ht="17.25" customHeight="1" x14ac:dyDescent="0.25">
      <c r="A24" s="53" t="s">
        <v>50</v>
      </c>
      <c r="B24" s="53"/>
      <c r="C24" s="53"/>
      <c r="D24" s="53"/>
      <c r="E24" s="53"/>
      <c r="F24" s="53"/>
      <c r="G24" s="53"/>
      <c r="H24" s="53"/>
    </row>
    <row r="25" spans="1:9" ht="36.75" customHeight="1" x14ac:dyDescent="0.25">
      <c r="A25" s="53" t="s">
        <v>53</v>
      </c>
      <c r="B25" s="53"/>
      <c r="C25" s="53"/>
      <c r="D25" s="53"/>
      <c r="E25" s="53"/>
      <c r="F25" s="53"/>
      <c r="G25" s="53"/>
      <c r="H25" s="53"/>
      <c r="I25" s="17"/>
    </row>
    <row r="26" spans="1:9" ht="31.5" customHeight="1" x14ac:dyDescent="0.25">
      <c r="A26" s="60" t="s">
        <v>58</v>
      </c>
      <c r="B26" s="60"/>
      <c r="C26" s="60"/>
      <c r="D26" s="60"/>
      <c r="E26" s="60"/>
      <c r="F26" s="60"/>
      <c r="G26" s="60"/>
      <c r="H26" s="60"/>
    </row>
    <row r="27" spans="1:9" x14ac:dyDescent="0.25">
      <c r="A27" s="49" t="s">
        <v>56</v>
      </c>
      <c r="B27" s="49"/>
      <c r="C27" s="49"/>
      <c r="D27" s="49"/>
      <c r="E27" s="49"/>
      <c r="F27" s="49"/>
      <c r="G27" s="49"/>
      <c r="H27" s="49"/>
      <c r="I27" s="18"/>
    </row>
    <row r="30" spans="1:9" x14ac:dyDescent="0.25">
      <c r="A30" s="37" t="s">
        <v>34</v>
      </c>
      <c r="B30" s="1" t="s">
        <v>35</v>
      </c>
    </row>
    <row r="31" spans="1:9" x14ac:dyDescent="0.25">
      <c r="A31" s="37" t="s">
        <v>10</v>
      </c>
      <c r="B31" s="1" t="s">
        <v>36</v>
      </c>
    </row>
    <row r="32" spans="1:9" x14ac:dyDescent="0.25">
      <c r="A32" s="37" t="s">
        <v>61</v>
      </c>
      <c r="B32" s="1" t="s">
        <v>37</v>
      </c>
    </row>
    <row r="33" spans="1:2" x14ac:dyDescent="0.25">
      <c r="A33" s="37" t="s">
        <v>38</v>
      </c>
      <c r="B33" s="1" t="s">
        <v>39</v>
      </c>
    </row>
    <row r="34" spans="1:2" x14ac:dyDescent="0.25">
      <c r="A34" s="38" t="s">
        <v>40</v>
      </c>
      <c r="B34" s="1" t="s">
        <v>41</v>
      </c>
    </row>
    <row r="35" spans="1:2" x14ac:dyDescent="0.25">
      <c r="A35" s="37" t="s">
        <v>42</v>
      </c>
      <c r="B35" s="1" t="s">
        <v>43</v>
      </c>
    </row>
    <row r="36" spans="1:2" x14ac:dyDescent="0.25">
      <c r="A36" s="37" t="s">
        <v>4</v>
      </c>
      <c r="B36" s="1" t="s">
        <v>44</v>
      </c>
    </row>
    <row r="37" spans="1:2" x14ac:dyDescent="0.25">
      <c r="A37" s="37" t="s">
        <v>5</v>
      </c>
      <c r="B37" s="1" t="s">
        <v>45</v>
      </c>
    </row>
    <row r="38" spans="1:2" x14ac:dyDescent="0.25">
      <c r="A38" s="37" t="s">
        <v>6</v>
      </c>
      <c r="B38" s="1" t="s">
        <v>46</v>
      </c>
    </row>
    <row r="39" spans="1:2" x14ac:dyDescent="0.25">
      <c r="A39" s="37" t="s">
        <v>7</v>
      </c>
      <c r="B39" s="1" t="s">
        <v>47</v>
      </c>
    </row>
    <row r="40" spans="1:2" x14ac:dyDescent="0.25">
      <c r="A40" s="39" t="s">
        <v>48</v>
      </c>
      <c r="B40" s="1" t="s">
        <v>49</v>
      </c>
    </row>
  </sheetData>
  <mergeCells count="6">
    <mergeCell ref="A25:H25"/>
    <mergeCell ref="A27:H27"/>
    <mergeCell ref="A26:H26"/>
    <mergeCell ref="F3:G3"/>
    <mergeCell ref="A2:H2"/>
    <mergeCell ref="A24:H24"/>
  </mergeCells>
  <printOptions horizontalCentered="1" verticalCentered="1"/>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14</vt:i4>
      </vt:variant>
      <vt:variant>
        <vt:lpstr>Intervalli denominati</vt:lpstr>
      </vt:variant>
      <vt:variant>
        <vt:i4>11</vt:i4>
      </vt:variant>
    </vt:vector>
  </HeadingPairs>
  <TitlesOfParts>
    <vt:vector size="25" baseType="lpstr">
      <vt:lpstr>ASL 1</vt:lpstr>
      <vt:lpstr>ASL2</vt:lpstr>
      <vt:lpstr>ASL 3</vt:lpstr>
      <vt:lpstr>ASL 4</vt:lpstr>
      <vt:lpstr>ASL 5</vt:lpstr>
      <vt:lpstr>ASL 6</vt:lpstr>
      <vt:lpstr>ASL 7</vt:lpstr>
      <vt:lpstr>ASL 8</vt:lpstr>
      <vt:lpstr>AO BZ</vt:lpstr>
      <vt:lpstr>AOU SS</vt:lpstr>
      <vt:lpstr>AOU CA</vt:lpstr>
      <vt:lpstr>Foglio2</vt:lpstr>
      <vt:lpstr>Foglio3</vt:lpstr>
      <vt:lpstr>Foglio1</vt:lpstr>
      <vt:lpstr>'AO BZ'!Area_stampa</vt:lpstr>
      <vt:lpstr>'AOU CA'!Area_stampa</vt:lpstr>
      <vt:lpstr>'AOU SS'!Area_stampa</vt:lpstr>
      <vt:lpstr>'ASL 1'!Area_stampa</vt:lpstr>
      <vt:lpstr>'ASL 3'!Area_stampa</vt:lpstr>
      <vt:lpstr>'ASL 4'!Area_stampa</vt:lpstr>
      <vt:lpstr>'ASL 5'!Area_stampa</vt:lpstr>
      <vt:lpstr>'ASL 6'!Area_stampa</vt:lpstr>
      <vt:lpstr>'ASL 7'!Area_stampa</vt:lpstr>
      <vt:lpstr>'ASL 8'!Area_stampa</vt:lpstr>
      <vt:lpstr>'ASL2'!Area_stampa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rbalma</dc:creator>
  <cp:lastModifiedBy>Francesca Piras</cp:lastModifiedBy>
  <cp:lastPrinted>2016-07-08T11:17:43Z</cp:lastPrinted>
  <dcterms:created xsi:type="dcterms:W3CDTF">2015-12-21T09:40:17Z</dcterms:created>
  <dcterms:modified xsi:type="dcterms:W3CDTF">2016-07-08T11:19:20Z</dcterms:modified>
</cp:coreProperties>
</file>